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45" windowWidth="12030" windowHeight="9630" tabRatio="914" activeTab="1"/>
  </bookViews>
  <sheets>
    <sheet name="Титул" sheetId="9" r:id="rId1"/>
    <sheet name="Аннотация" sheetId="8" r:id="rId2"/>
    <sheet name="Общие сведения" sheetId="1" r:id="rId3"/>
    <sheet name="Информатизация библиотек" sheetId="2" r:id="rId4"/>
    <sheet name="Обслуживание пользователей" sheetId="3" r:id="rId5"/>
    <sheet name="Обс. мероприятия" sheetId="13" r:id="rId6"/>
    <sheet name="Обс. Документовыдача" sheetId="4" r:id="rId7"/>
    <sheet name="Обс. информационное" sheetId="10" r:id="rId8"/>
    <sheet name="Библиотечный фонд" sheetId="5" r:id="rId9"/>
    <sheet name="Персонал б-ки т.1" sheetId="6" r:id="rId10"/>
    <sheet name="Персонал б-ки т.2" sheetId="12" r:id="rId11"/>
    <sheet name="Персонал б-ки т.3" sheetId="14" r:id="rId12"/>
    <sheet name="Финансы" sheetId="7" r:id="rId13"/>
  </sheets>
  <definedNames>
    <definedName name="_GoBack" localSheetId="12">Финансы!$H$6</definedName>
    <definedName name="_xlnm.Print_Area" localSheetId="8">'Библиотечный фонд'!$A$1:$J$61</definedName>
    <definedName name="_xlnm.Print_Area" localSheetId="6">'Обс. Документовыдача'!$A$1:$I$61</definedName>
    <definedName name="_xlnm.Print_Area" localSheetId="7">'Обс. информационное'!$A$1:$I$61</definedName>
    <definedName name="_xlnm.Print_Area" localSheetId="5">'Обс. мероприятия'!$A$1:$K$61</definedName>
    <definedName name="_xlnm.Print_Area" localSheetId="4">'Обслуживание пользователей'!$A$1:$L$61</definedName>
    <definedName name="_xlnm.Print_Area" localSheetId="12">Финансы!$A$1:$K$57</definedName>
  </definedNames>
  <calcPr calcId="145621"/>
</workbook>
</file>

<file path=xl/calcChain.xml><?xml version="1.0" encoding="utf-8"?>
<calcChain xmlns="http://schemas.openxmlformats.org/spreadsheetml/2006/main">
  <c r="F51" i="7" l="1"/>
  <c r="F57" i="7" s="1"/>
  <c r="G51" i="7"/>
  <c r="F56" i="7"/>
  <c r="G56" i="7"/>
  <c r="G57" i="7" l="1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6" i="14"/>
  <c r="E57" i="14"/>
  <c r="E58" i="14"/>
  <c r="E59" i="14"/>
  <c r="E34" i="14"/>
  <c r="E6" i="14"/>
  <c r="E7" i="14"/>
  <c r="E8" i="14"/>
  <c r="E9" i="14"/>
  <c r="E10" i="14"/>
  <c r="E11" i="14"/>
  <c r="E13" i="14"/>
  <c r="E14" i="14"/>
  <c r="E15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D60" i="14"/>
  <c r="D16" i="14"/>
  <c r="D12" i="14"/>
  <c r="D5" i="14" s="1"/>
  <c r="D55" i="14" l="1"/>
  <c r="D61" i="14" s="1"/>
  <c r="C60" i="14" l="1"/>
  <c r="E60" i="14" s="1"/>
  <c r="C16" i="14"/>
  <c r="E16" i="14" s="1"/>
  <c r="C12" i="14"/>
  <c r="C5" i="14" l="1"/>
  <c r="E5" i="14" s="1"/>
  <c r="E12" i="14"/>
  <c r="C55" i="14"/>
  <c r="D56" i="7"/>
  <c r="E56" i="7"/>
  <c r="C56" i="7"/>
  <c r="C61" i="14" l="1"/>
  <c r="E61" i="14" s="1"/>
  <c r="E55" i="14"/>
  <c r="J13" i="12"/>
  <c r="C13" i="12"/>
  <c r="E13" i="12"/>
  <c r="F13" i="12"/>
  <c r="G13" i="12"/>
  <c r="H13" i="12"/>
  <c r="I13" i="12"/>
  <c r="D13" i="12"/>
  <c r="I13" i="6"/>
  <c r="F13" i="6"/>
  <c r="G13" i="6"/>
  <c r="H13" i="6"/>
  <c r="D13" i="6"/>
  <c r="E13" i="6"/>
  <c r="C13" i="6"/>
  <c r="F6" i="5"/>
  <c r="F7" i="5"/>
  <c r="F8" i="5"/>
  <c r="F9" i="5"/>
  <c r="F10" i="5"/>
  <c r="F11" i="5"/>
  <c r="F12" i="5"/>
  <c r="F13" i="5"/>
  <c r="F14" i="5"/>
  <c r="F1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C16" i="5"/>
  <c r="D12" i="5"/>
  <c r="C12" i="5"/>
  <c r="D60" i="10" l="1"/>
  <c r="E60" i="10"/>
  <c r="F60" i="10"/>
  <c r="G60" i="10"/>
  <c r="H60" i="10"/>
  <c r="I60" i="10"/>
  <c r="D12" i="10"/>
  <c r="D5" i="10" s="1"/>
  <c r="D55" i="10" s="1"/>
  <c r="D61" i="10" s="1"/>
  <c r="E12" i="10"/>
  <c r="F12" i="10"/>
  <c r="G12" i="10"/>
  <c r="G5" i="10" s="1"/>
  <c r="H12" i="10"/>
  <c r="H5" i="10" s="1"/>
  <c r="I12" i="10"/>
  <c r="I5" i="10" s="1"/>
  <c r="F5" i="10"/>
  <c r="D16" i="10"/>
  <c r="E16" i="10"/>
  <c r="F16" i="10"/>
  <c r="G16" i="10"/>
  <c r="H16" i="10"/>
  <c r="I16" i="10"/>
  <c r="C12" i="10"/>
  <c r="C5" i="10" s="1"/>
  <c r="E5" i="10"/>
  <c r="G56" i="4"/>
  <c r="G57" i="4"/>
  <c r="G58" i="4"/>
  <c r="G59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35" i="4"/>
  <c r="G27" i="4"/>
  <c r="G28" i="4"/>
  <c r="G29" i="4"/>
  <c r="G30" i="4"/>
  <c r="G31" i="4"/>
  <c r="G32" i="4"/>
  <c r="G33" i="4"/>
  <c r="G17" i="4"/>
  <c r="G18" i="4"/>
  <c r="G19" i="4"/>
  <c r="G20" i="4"/>
  <c r="G21" i="4"/>
  <c r="G22" i="4"/>
  <c r="G23" i="4"/>
  <c r="G24" i="4"/>
  <c r="G25" i="4"/>
  <c r="G26" i="4"/>
  <c r="G6" i="4"/>
  <c r="G7" i="4"/>
  <c r="G8" i="4"/>
  <c r="G9" i="4"/>
  <c r="G10" i="4"/>
  <c r="G11" i="4"/>
  <c r="G12" i="4"/>
  <c r="G13" i="4"/>
  <c r="G14" i="4"/>
  <c r="G15" i="4"/>
  <c r="F55" i="10" l="1"/>
  <c r="H55" i="10"/>
  <c r="H61" i="10" s="1"/>
  <c r="E55" i="10"/>
  <c r="E61" i="10" s="1"/>
  <c r="F61" i="10"/>
  <c r="I55" i="10"/>
  <c r="I61" i="10" s="1"/>
  <c r="G55" i="10"/>
  <c r="G61" i="10" s="1"/>
  <c r="D12" i="4"/>
  <c r="E12" i="4" s="1"/>
  <c r="I12" i="4"/>
  <c r="C12" i="4"/>
  <c r="C5" i="4"/>
  <c r="I18" i="13"/>
  <c r="I16" i="13" s="1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17" i="13"/>
  <c r="I14" i="13"/>
  <c r="I12" i="13" s="1"/>
  <c r="I15" i="13"/>
  <c r="I13" i="13"/>
  <c r="I7" i="13"/>
  <c r="I8" i="13"/>
  <c r="I9" i="13"/>
  <c r="I10" i="13"/>
  <c r="I11" i="13"/>
  <c r="I6" i="13"/>
  <c r="D60" i="13"/>
  <c r="E60" i="13"/>
  <c r="F60" i="13"/>
  <c r="G60" i="13"/>
  <c r="J60" i="13"/>
  <c r="K60" i="13"/>
  <c r="C60" i="13"/>
  <c r="D16" i="13"/>
  <c r="E16" i="13"/>
  <c r="F16" i="13"/>
  <c r="G16" i="13"/>
  <c r="H16" i="13"/>
  <c r="J16" i="13"/>
  <c r="K16" i="13"/>
  <c r="D12" i="13"/>
  <c r="D5" i="13" s="1"/>
  <c r="D55" i="13" s="1"/>
  <c r="D61" i="13" s="1"/>
  <c r="E12" i="13"/>
  <c r="E5" i="13" s="1"/>
  <c r="E55" i="13" s="1"/>
  <c r="E61" i="13" s="1"/>
  <c r="F12" i="13"/>
  <c r="F5" i="13" s="1"/>
  <c r="F55" i="13" s="1"/>
  <c r="G12" i="13"/>
  <c r="G5" i="13" s="1"/>
  <c r="G55" i="13" s="1"/>
  <c r="G61" i="13" s="1"/>
  <c r="H12" i="13"/>
  <c r="H5" i="13" s="1"/>
  <c r="J12" i="13"/>
  <c r="J5" i="13" s="1"/>
  <c r="K12" i="13"/>
  <c r="K5" i="13" s="1"/>
  <c r="C12" i="13"/>
  <c r="H55" i="13" l="1"/>
  <c r="H61" i="13" s="1"/>
  <c r="I5" i="13"/>
  <c r="K55" i="13"/>
  <c r="K61" i="13" s="1"/>
  <c r="J55" i="13"/>
  <c r="J61" i="13" s="1"/>
  <c r="F61" i="13"/>
  <c r="I12" i="3" l="1"/>
  <c r="D12" i="3" l="1"/>
  <c r="J12" i="2" l="1"/>
  <c r="K12" i="2"/>
  <c r="H12" i="2"/>
  <c r="I12" i="2"/>
  <c r="F12" i="2"/>
  <c r="G12" i="2"/>
  <c r="D57" i="2"/>
  <c r="D58" i="2"/>
  <c r="D59" i="2"/>
  <c r="D56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30" i="2"/>
  <c r="D17" i="2"/>
  <c r="D18" i="2"/>
  <c r="D19" i="2"/>
  <c r="D20" i="2"/>
  <c r="D21" i="2"/>
  <c r="D22" i="2"/>
  <c r="D23" i="2"/>
  <c r="D24" i="2"/>
  <c r="D25" i="2"/>
  <c r="D26" i="2"/>
  <c r="D27" i="2"/>
  <c r="D28" i="2"/>
  <c r="D6" i="2"/>
  <c r="D7" i="2"/>
  <c r="D8" i="2"/>
  <c r="D9" i="2"/>
  <c r="D10" i="2"/>
  <c r="D11" i="2"/>
  <c r="D12" i="2"/>
  <c r="D13" i="2"/>
  <c r="D14" i="2"/>
  <c r="D15" i="2"/>
  <c r="E12" i="2"/>
  <c r="C12" i="2"/>
  <c r="L34" i="1"/>
  <c r="L40" i="1"/>
  <c r="L42" i="1"/>
  <c r="L46" i="1"/>
  <c r="L50" i="1"/>
  <c r="L51" i="1"/>
  <c r="L18" i="1"/>
  <c r="L22" i="1"/>
  <c r="L23" i="1"/>
  <c r="L24" i="1"/>
  <c r="L26" i="1"/>
  <c r="L27" i="1"/>
  <c r="L8" i="1"/>
  <c r="L11" i="1"/>
  <c r="L12" i="1"/>
  <c r="L15" i="1"/>
  <c r="K5" i="1"/>
  <c r="C16" i="13" l="1"/>
  <c r="C5" i="13"/>
  <c r="C55" i="13" l="1"/>
  <c r="C61" i="13" s="1"/>
  <c r="J61" i="12"/>
  <c r="J17" i="12"/>
  <c r="J6" i="12"/>
  <c r="J56" i="12" l="1"/>
  <c r="J62" i="12" s="1"/>
  <c r="C6" i="12"/>
  <c r="D6" i="12"/>
  <c r="E6" i="12"/>
  <c r="E56" i="12" s="1"/>
  <c r="F6" i="12"/>
  <c r="G6" i="12"/>
  <c r="H6" i="12"/>
  <c r="I6" i="12"/>
  <c r="C17" i="12"/>
  <c r="D17" i="12"/>
  <c r="E17" i="12"/>
  <c r="F17" i="12"/>
  <c r="G17" i="12"/>
  <c r="G56" i="12" s="1"/>
  <c r="H17" i="12"/>
  <c r="I17" i="12"/>
  <c r="D56" i="12"/>
  <c r="C61" i="12"/>
  <c r="D61" i="12"/>
  <c r="E61" i="12"/>
  <c r="F61" i="12"/>
  <c r="G61" i="12"/>
  <c r="H61" i="12"/>
  <c r="I61" i="12"/>
  <c r="C56" i="12" l="1"/>
  <c r="C62" i="12" s="1"/>
  <c r="G62" i="12"/>
  <c r="E62" i="12"/>
  <c r="F56" i="12"/>
  <c r="F62" i="12" s="1"/>
  <c r="H56" i="12"/>
  <c r="H62" i="12" s="1"/>
  <c r="D62" i="12"/>
  <c r="I56" i="12"/>
  <c r="I62" i="12" s="1"/>
  <c r="C60" i="10"/>
  <c r="C16" i="10"/>
  <c r="C55" i="10" l="1"/>
  <c r="C61" i="10" s="1"/>
  <c r="I56" i="4" l="1"/>
  <c r="I57" i="4"/>
  <c r="I58" i="4"/>
  <c r="I59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35" i="4"/>
  <c r="I33" i="4"/>
  <c r="I32" i="4"/>
  <c r="I6" i="4"/>
  <c r="I7" i="4"/>
  <c r="I8" i="4"/>
  <c r="I9" i="4"/>
  <c r="I10" i="4"/>
  <c r="I11" i="4"/>
  <c r="I13" i="4"/>
  <c r="I14" i="4"/>
  <c r="I15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J15" i="3" l="1"/>
  <c r="J7" i="3"/>
  <c r="J8" i="3"/>
  <c r="J9" i="3"/>
  <c r="J10" i="3"/>
  <c r="J11" i="3"/>
  <c r="J12" i="3"/>
  <c r="J13" i="3"/>
  <c r="J14" i="3"/>
  <c r="J6" i="3"/>
  <c r="K60" i="1" l="1"/>
  <c r="J60" i="1"/>
  <c r="C12" i="1" l="1"/>
  <c r="F17" i="5" l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6" i="5"/>
  <c r="F56" i="5" s="1"/>
  <c r="E57" i="5"/>
  <c r="F57" i="5" s="1"/>
  <c r="E58" i="5"/>
  <c r="F58" i="5" s="1"/>
  <c r="E59" i="5"/>
  <c r="F59" i="5" s="1"/>
  <c r="D5" i="4" l="1"/>
  <c r="D60" i="3" l="1"/>
  <c r="D16" i="1" l="1"/>
  <c r="E16" i="1"/>
  <c r="F16" i="1"/>
  <c r="G16" i="1"/>
  <c r="I16" i="1"/>
  <c r="J16" i="1"/>
  <c r="K16" i="1"/>
  <c r="M16" i="1"/>
  <c r="N16" i="1"/>
  <c r="O16" i="1"/>
  <c r="C16" i="1"/>
  <c r="G5" i="1"/>
  <c r="E12" i="1"/>
  <c r="F12" i="1"/>
  <c r="I12" i="1"/>
  <c r="J12" i="1"/>
  <c r="K12" i="1"/>
  <c r="M12" i="1"/>
  <c r="N12" i="1"/>
  <c r="O12" i="1"/>
  <c r="L16" i="1" l="1"/>
  <c r="G55" i="1"/>
  <c r="G61" i="1" s="1"/>
  <c r="C51" i="7"/>
  <c r="C57" i="7" s="1"/>
  <c r="J18" i="6" l="1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7" i="6"/>
  <c r="J58" i="6"/>
  <c r="J59" i="6"/>
  <c r="J60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7" i="6"/>
  <c r="K58" i="6"/>
  <c r="K59" i="6"/>
  <c r="K60" i="6"/>
  <c r="K7" i="6"/>
  <c r="K8" i="6"/>
  <c r="K9" i="6"/>
  <c r="K10" i="6"/>
  <c r="K11" i="6"/>
  <c r="K12" i="6"/>
  <c r="K14" i="6"/>
  <c r="K15" i="6"/>
  <c r="K16" i="6"/>
  <c r="J7" i="6"/>
  <c r="J8" i="6"/>
  <c r="J9" i="6"/>
  <c r="J10" i="6"/>
  <c r="J11" i="6"/>
  <c r="J12" i="6"/>
  <c r="J14" i="6"/>
  <c r="J15" i="6"/>
  <c r="J16" i="6"/>
  <c r="E61" i="6"/>
  <c r="F61" i="6"/>
  <c r="G61" i="6"/>
  <c r="H61" i="6"/>
  <c r="I61" i="6"/>
  <c r="D61" i="6"/>
  <c r="C61" i="6"/>
  <c r="D60" i="5"/>
  <c r="D5" i="5"/>
  <c r="D16" i="5"/>
  <c r="E60" i="5" l="1"/>
  <c r="F60" i="5" s="1"/>
  <c r="F16" i="5"/>
  <c r="I5" i="4"/>
  <c r="K61" i="6"/>
  <c r="J61" i="6"/>
  <c r="J13" i="6"/>
  <c r="K13" i="6"/>
  <c r="D55" i="5"/>
  <c r="E55" i="5" l="1"/>
  <c r="F55" i="5" s="1"/>
  <c r="D61" i="5"/>
  <c r="E61" i="5" l="1"/>
  <c r="F61" i="5" s="1"/>
  <c r="E5" i="5"/>
  <c r="F5" i="5" s="1"/>
  <c r="E6" i="4" l="1"/>
  <c r="E7" i="4"/>
  <c r="E8" i="4"/>
  <c r="E9" i="4"/>
  <c r="E10" i="4"/>
  <c r="E11" i="4"/>
  <c r="E13" i="4"/>
  <c r="E14" i="4"/>
  <c r="E15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6" i="4"/>
  <c r="E57" i="4"/>
  <c r="E58" i="4"/>
  <c r="E59" i="4"/>
  <c r="D16" i="4" l="1"/>
  <c r="I16" i="4" s="1"/>
  <c r="D60" i="4"/>
  <c r="I60" i="4" s="1"/>
  <c r="C60" i="4"/>
  <c r="C16" i="4"/>
  <c r="G60" i="4" l="1"/>
  <c r="E60" i="4"/>
  <c r="E16" i="4"/>
  <c r="C55" i="4"/>
  <c r="C61" i="4" s="1"/>
  <c r="D55" i="4"/>
  <c r="I55" i="4" s="1"/>
  <c r="E5" i="4" l="1"/>
  <c r="E55" i="4"/>
  <c r="L6" i="3"/>
  <c r="L7" i="3"/>
  <c r="L8" i="3"/>
  <c r="L9" i="3"/>
  <c r="L10" i="3"/>
  <c r="L11" i="3"/>
  <c r="L13" i="3"/>
  <c r="L14" i="3"/>
  <c r="L15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6" i="3"/>
  <c r="L57" i="3"/>
  <c r="L58" i="3"/>
  <c r="L59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6" i="3"/>
  <c r="J57" i="3"/>
  <c r="J58" i="3"/>
  <c r="J59" i="3"/>
  <c r="E56" i="3" l="1"/>
  <c r="E57" i="3"/>
  <c r="E58" i="3"/>
  <c r="E59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33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17" i="3"/>
  <c r="E6" i="3"/>
  <c r="E7" i="3"/>
  <c r="E8" i="3"/>
  <c r="E9" i="3"/>
  <c r="E10" i="3"/>
  <c r="E11" i="3"/>
  <c r="E13" i="3"/>
  <c r="E14" i="3"/>
  <c r="E15" i="3"/>
  <c r="E12" i="3"/>
  <c r="L12" i="3" l="1"/>
  <c r="E16" i="3"/>
  <c r="D16" i="3"/>
  <c r="H16" i="3"/>
  <c r="I16" i="3"/>
  <c r="D5" i="3"/>
  <c r="H5" i="3"/>
  <c r="I5" i="3"/>
  <c r="H60" i="3"/>
  <c r="I60" i="3"/>
  <c r="C60" i="3"/>
  <c r="C16" i="3"/>
  <c r="C5" i="3"/>
  <c r="G16" i="2"/>
  <c r="F60" i="2"/>
  <c r="G60" i="2"/>
  <c r="H60" i="2"/>
  <c r="I60" i="2"/>
  <c r="J60" i="2"/>
  <c r="K60" i="2"/>
  <c r="E60" i="2"/>
  <c r="C60" i="2"/>
  <c r="D60" i="2" s="1"/>
  <c r="L5" i="3" l="1"/>
  <c r="G16" i="4"/>
  <c r="G5" i="4"/>
  <c r="E60" i="3"/>
  <c r="C55" i="3"/>
  <c r="C61" i="3" s="1"/>
  <c r="L60" i="3"/>
  <c r="J60" i="3"/>
  <c r="E5" i="3"/>
  <c r="J16" i="3"/>
  <c r="L16" i="3"/>
  <c r="I55" i="3"/>
  <c r="D55" i="3"/>
  <c r="H55" i="3"/>
  <c r="H61" i="3" s="1"/>
  <c r="M60" i="1"/>
  <c r="N60" i="1"/>
  <c r="O60" i="1"/>
  <c r="K55" i="1"/>
  <c r="K61" i="1" s="1"/>
  <c r="I60" i="1"/>
  <c r="G55" i="4" l="1"/>
  <c r="I61" i="3"/>
  <c r="J55" i="3"/>
  <c r="L55" i="3"/>
  <c r="D61" i="3"/>
  <c r="E55" i="3"/>
  <c r="E5" i="1"/>
  <c r="E61" i="3" l="1"/>
  <c r="L61" i="3"/>
  <c r="C5" i="1"/>
  <c r="C55" i="1" s="1"/>
  <c r="C61" i="1" s="1"/>
  <c r="E55" i="1" l="1"/>
  <c r="E61" i="1" s="1"/>
  <c r="E51" i="7" l="1"/>
  <c r="E57" i="7" s="1"/>
  <c r="D51" i="7"/>
  <c r="D57" i="7" s="1"/>
  <c r="D17" i="6"/>
  <c r="E17" i="6"/>
  <c r="F17" i="6"/>
  <c r="G17" i="6"/>
  <c r="H17" i="6"/>
  <c r="I17" i="6"/>
  <c r="D6" i="6"/>
  <c r="E6" i="6"/>
  <c r="F6" i="6"/>
  <c r="G6" i="6"/>
  <c r="H6" i="6"/>
  <c r="I6" i="6"/>
  <c r="C17" i="6"/>
  <c r="C6" i="6"/>
  <c r="K17" i="6" l="1"/>
  <c r="K6" i="6"/>
  <c r="C56" i="6"/>
  <c r="C62" i="6" s="1"/>
  <c r="D56" i="6"/>
  <c r="D62" i="6" s="1"/>
  <c r="F56" i="6"/>
  <c r="E56" i="6"/>
  <c r="E62" i="6" s="1"/>
  <c r="H56" i="6"/>
  <c r="H62" i="6" s="1"/>
  <c r="J17" i="6"/>
  <c r="I56" i="6"/>
  <c r="I62" i="6" s="1"/>
  <c r="J6" i="6"/>
  <c r="G56" i="6"/>
  <c r="C5" i="2"/>
  <c r="D5" i="2" s="1"/>
  <c r="E5" i="2"/>
  <c r="F5" i="2"/>
  <c r="G5" i="2"/>
  <c r="H5" i="2"/>
  <c r="I5" i="2"/>
  <c r="J16" i="2"/>
  <c r="J5" i="2"/>
  <c r="G62" i="6" l="1"/>
  <c r="K62" i="6" s="1"/>
  <c r="K56" i="6"/>
  <c r="F62" i="6"/>
  <c r="J62" i="6" s="1"/>
  <c r="J56" i="6"/>
  <c r="D61" i="4"/>
  <c r="I61" i="4" s="1"/>
  <c r="J5" i="3"/>
  <c r="J55" i="2"/>
  <c r="J61" i="2" s="1"/>
  <c r="E16" i="2"/>
  <c r="E55" i="2" s="1"/>
  <c r="E61" i="2" s="1"/>
  <c r="F16" i="2"/>
  <c r="F55" i="2" s="1"/>
  <c r="F61" i="2" s="1"/>
  <c r="G55" i="2"/>
  <c r="G61" i="2" s="1"/>
  <c r="H16" i="2"/>
  <c r="I16" i="2"/>
  <c r="K16" i="2"/>
  <c r="K5" i="2"/>
  <c r="C16" i="2"/>
  <c r="L60" i="1"/>
  <c r="F5" i="1"/>
  <c r="E61" i="4" l="1"/>
  <c r="G61" i="4"/>
  <c r="J61" i="3"/>
  <c r="C55" i="2"/>
  <c r="D16" i="2"/>
  <c r="K55" i="2"/>
  <c r="K61" i="2" s="1"/>
  <c r="H55" i="2"/>
  <c r="H61" i="2" s="1"/>
  <c r="I55" i="2"/>
  <c r="I61" i="2" s="1"/>
  <c r="F55" i="1"/>
  <c r="F61" i="1" s="1"/>
  <c r="D55" i="2" l="1"/>
  <c r="C61" i="2"/>
  <c r="D61" i="2" s="1"/>
  <c r="I5" i="1"/>
  <c r="N5" i="1"/>
  <c r="O5" i="1"/>
  <c r="M5" i="1"/>
  <c r="J5" i="1"/>
  <c r="L5" i="1" s="1"/>
  <c r="N55" i="1" l="1"/>
  <c r="N61" i="1" s="1"/>
  <c r="M55" i="1"/>
  <c r="M61" i="1" s="1"/>
  <c r="O55" i="1"/>
  <c r="O61" i="1" s="1"/>
  <c r="I55" i="1"/>
  <c r="I61" i="1" s="1"/>
  <c r="J55" i="1"/>
  <c r="D5" i="1"/>
  <c r="L55" i="1" l="1"/>
  <c r="J61" i="1"/>
  <c r="L61" i="1" s="1"/>
</calcChain>
</file>

<file path=xl/sharedStrings.xml><?xml version="1.0" encoding="utf-8"?>
<sst xmlns="http://schemas.openxmlformats.org/spreadsheetml/2006/main" count="799" uniqueCount="192">
  <si>
    <t xml:space="preserve">                   </t>
  </si>
  <si>
    <t>Общие сведения</t>
  </si>
  <si>
    <t>Материально-техническая база</t>
  </si>
  <si>
    <t>№ п/п</t>
  </si>
  <si>
    <t>Муниципальное образование</t>
  </si>
  <si>
    <t>Число жителей          на 1 б-ку</t>
  </si>
  <si>
    <t>Тех. состояние    библиотек</t>
  </si>
  <si>
    <t>требуют кап. ремонта</t>
  </si>
  <si>
    <t xml:space="preserve">% б-к   в неуд. сост. </t>
  </si>
  <si>
    <t>Всего</t>
  </si>
  <si>
    <t>в т.ч. КДЦ</t>
  </si>
  <si>
    <t xml:space="preserve"> Городские округа</t>
  </si>
  <si>
    <t>г. Анапа</t>
  </si>
  <si>
    <t>г. Армавир</t>
  </si>
  <si>
    <t>г. Геленджик</t>
  </si>
  <si>
    <t>г. Горячий Ключ</t>
  </si>
  <si>
    <t>г. Краснодар</t>
  </si>
  <si>
    <t>г. Новороссийск, всего:</t>
  </si>
  <si>
    <t>Сочи, всего:</t>
  </si>
  <si>
    <t>в т.ч.:  Центр, Хоста</t>
  </si>
  <si>
    <t xml:space="preserve">            Адлерский р-н</t>
  </si>
  <si>
    <t xml:space="preserve">            Лазаревский р-н</t>
  </si>
  <si>
    <t>Муниципальные районы</t>
  </si>
  <si>
    <t>Абинский</t>
  </si>
  <si>
    <t>Апшеронский</t>
  </si>
  <si>
    <t xml:space="preserve">Белоглинский </t>
  </si>
  <si>
    <t>Белореченский</t>
  </si>
  <si>
    <t>Брюховецкий</t>
  </si>
  <si>
    <t>Выселковский</t>
  </si>
  <si>
    <t xml:space="preserve">Гулькевичский </t>
  </si>
  <si>
    <t>Динской</t>
  </si>
  <si>
    <t>Ейский</t>
  </si>
  <si>
    <t>Кавказский</t>
  </si>
  <si>
    <t xml:space="preserve">Калининский </t>
  </si>
  <si>
    <t>Каневской</t>
  </si>
  <si>
    <t>Кореновский</t>
  </si>
  <si>
    <t xml:space="preserve">Красноармейский </t>
  </si>
  <si>
    <t xml:space="preserve">Крыловский </t>
  </si>
  <si>
    <t>Крымский</t>
  </si>
  <si>
    <t xml:space="preserve">Курганинский </t>
  </si>
  <si>
    <t>Кущевский</t>
  </si>
  <si>
    <t>Лабинский</t>
  </si>
  <si>
    <t xml:space="preserve">Ленинградский 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</si>
  <si>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</si>
  <si>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</si>
  <si>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</si>
  <si>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</si>
  <si>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</si>
  <si>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Прим.-Ахтарский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</si>
  <si>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</si>
  <si>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</si>
  <si>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</si>
  <si>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</si>
  <si>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</si>
  <si>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</si>
  <si>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>Тихорецкий</t>
  </si>
  <si>
    <t>Туапсинский</t>
  </si>
  <si>
    <t>Успенский</t>
  </si>
  <si>
    <t>Усть-Лабинский</t>
  </si>
  <si>
    <t>Щербиновский</t>
  </si>
  <si>
    <t xml:space="preserve">Итого </t>
  </si>
  <si>
    <t>ККУНБ им. А.С. Пушкина</t>
  </si>
  <si>
    <t>КДБ им.  бр. Игнатовых</t>
  </si>
  <si>
    <t>КЮБ им. И.Ф. Вараввы</t>
  </si>
  <si>
    <t>ККБС им. А.П.Чехова</t>
  </si>
  <si>
    <t>ИТОГО:</t>
  </si>
  <si>
    <t xml:space="preserve">                 Информатизация библиотек</t>
  </si>
  <si>
    <t>из них                    доступных для слабовидящих</t>
  </si>
  <si>
    <t>Кол-во б-к</t>
  </si>
  <si>
    <t>%  б-к</t>
  </si>
  <si>
    <t>сайт, WEB-</t>
  </si>
  <si>
    <t>в т.ч.: Центр, Хоста</t>
  </si>
  <si>
    <t xml:space="preserve">          Адлерский р-н</t>
  </si>
  <si>
    <t xml:space="preserve">          Лазаревский р-н</t>
  </si>
  <si>
    <t xml:space="preserve">Обслуживание пользователей  </t>
  </si>
  <si>
    <t>Обслуживание пользователей</t>
  </si>
  <si>
    <t>Муниципальное  образование</t>
  </si>
  <si>
    <t>Прирост</t>
  </si>
  <si>
    <t>Библиотечный фонд</t>
  </si>
  <si>
    <t>Прирост фонда</t>
  </si>
  <si>
    <t xml:space="preserve">Книгообеспеченность </t>
  </si>
  <si>
    <t>%</t>
  </si>
  <si>
    <t xml:space="preserve">         Адлерский р-н</t>
  </si>
  <si>
    <t xml:space="preserve">         Лазаревский р-н</t>
  </si>
  <si>
    <t xml:space="preserve"> (тыс.экз.)</t>
  </si>
  <si>
    <t>Персонал библиотек</t>
  </si>
  <si>
    <t>Персонал</t>
  </si>
  <si>
    <t>Численность основного персонала</t>
  </si>
  <si>
    <t>% специалистов</t>
  </si>
  <si>
    <t>всего (чел.)</t>
  </si>
  <si>
    <t>из них имеют образование</t>
  </si>
  <si>
    <t>Высш.</t>
  </si>
  <si>
    <t xml:space="preserve">Средн. </t>
  </si>
  <si>
    <t>Поступления финансовых средств *</t>
  </si>
  <si>
    <t>на 1 библио-теку</t>
  </si>
  <si>
    <t>(тыс. руб.)</t>
  </si>
  <si>
    <t>(руб.)</t>
  </si>
  <si>
    <t>Доступные для лиц с нарушениями:</t>
  </si>
  <si>
    <t xml:space="preserve">ОБЩЕДОСТУПНЫЕ  БИБЛИОТЕКИ КУБАНИ </t>
  </si>
  <si>
    <t>ББК 78.34</t>
  </si>
  <si>
    <t>УДК 021:34</t>
  </si>
  <si>
    <t>0 - 28</t>
  </si>
  <si>
    <t>из них</t>
  </si>
  <si>
    <t>сельские</t>
  </si>
  <si>
    <t>детские</t>
  </si>
  <si>
    <t>г. Новороссийск</t>
  </si>
  <si>
    <t>пункты вне стационарного обслуживания</t>
  </si>
  <si>
    <t>Поступило за отчетный год</t>
  </si>
  <si>
    <t>г. Сочи, всего:</t>
  </si>
  <si>
    <t>из них внебюджет. средства</t>
  </si>
  <si>
    <t>г. Сочи</t>
  </si>
  <si>
    <t>на 1                       пользо-вателя</t>
  </si>
  <si>
    <t>на 1                        жителя</t>
  </si>
  <si>
    <t>Муниципальные библиотеки</t>
  </si>
  <si>
    <t>аварийные</t>
  </si>
  <si>
    <t>Имеют электрон. каталог</t>
  </si>
  <si>
    <t>Итого</t>
  </si>
  <si>
    <t>** Финансирование комплектования, включая библиотеки - структурные подразделения учреждений культурно-досугового типа</t>
  </si>
  <si>
    <t>* При расчетах использованы данные о  финансировании  библиотек -  самостоятельных и входящих в состав библиотечных учреждений юридических лиц</t>
  </si>
  <si>
    <t>3</t>
  </si>
  <si>
    <t>Государственные краевые библиотеки</t>
  </si>
  <si>
    <t>из графы 4 благотворит. и спонсорские вклады</t>
  </si>
  <si>
    <t>модельные</t>
  </si>
  <si>
    <t>из них доступ для посетителей</t>
  </si>
  <si>
    <r>
      <t>Краснодарская краевая универсальная научная библиотека                              им. А.С. Пушкина</t>
    </r>
    <r>
      <rPr>
        <sz val="22"/>
        <color rgb="FF0070C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b/>
        <i/>
        <sz val="22"/>
        <color rgb="FF0070C0"/>
        <rFont val="Calibri"/>
        <family val="2"/>
        <charset val="204"/>
      </rPr>
      <t>Научно-методический отдел</t>
    </r>
  </si>
  <si>
    <t>ККДБ им.  бр. Игнатовых</t>
  </si>
  <si>
    <t>ККЮБ им. И.Ф. Вараввы</t>
  </si>
  <si>
    <t>2023 г.</t>
  </si>
  <si>
    <t>КККДБ им.  бр. Игнатовых</t>
  </si>
  <si>
    <t>Выдано из фондов др.б-к</t>
  </si>
  <si>
    <t>в том числе</t>
  </si>
  <si>
    <t>МБА, ЭДД</t>
  </si>
  <si>
    <t>вирт. Ч/З</t>
  </si>
  <si>
    <t>Выполнено справок</t>
  </si>
  <si>
    <t>Число обращений (сайт)</t>
  </si>
  <si>
    <t>2024 г.</t>
  </si>
  <si>
    <t>Государственные  краевые библиотеки</t>
  </si>
  <si>
    <t>55 лет и старше</t>
  </si>
  <si>
    <t>от 30 до 55 лет</t>
  </si>
  <si>
    <t>до 30 лет</t>
  </si>
  <si>
    <t>свыше 10 лет</t>
  </si>
  <si>
    <t>от 3 до 10 лет</t>
  </si>
  <si>
    <t>от 0 до 3 лет</t>
  </si>
  <si>
    <t>в том числе по возрасту</t>
  </si>
  <si>
    <t>в том числе со стажем работы</t>
  </si>
  <si>
    <t>Имеют доступ в интернет</t>
  </si>
  <si>
    <t xml:space="preserve">Число б-к        2024 г. </t>
  </si>
  <si>
    <t>Число записей в ЭК (тыс. ед.)</t>
  </si>
  <si>
    <t>Имеют Интернет-сайт, Интернет-страницу</t>
  </si>
  <si>
    <t>из них доступных в Интернет</t>
  </si>
  <si>
    <t>прирост</t>
  </si>
  <si>
    <t>Число пользователей (тыс. чел.)</t>
  </si>
  <si>
    <t>Число посещений (тыс. раз.)</t>
  </si>
  <si>
    <t>% охвата населения</t>
  </si>
  <si>
    <t>Посещаемость (раз)</t>
  </si>
  <si>
    <t xml:space="preserve">Число документовыдач (тыс. экз.) </t>
  </si>
  <si>
    <t>Читаемость (экз.)</t>
  </si>
  <si>
    <t>Обращаемость (раз)</t>
  </si>
  <si>
    <t>Состоит (тыс. экз.)</t>
  </si>
  <si>
    <r>
      <t>1000 пользоват.</t>
    </r>
    <r>
      <rPr>
        <sz val="12"/>
        <rFont val="Times New Roman"/>
        <family val="1"/>
        <charset val="204"/>
      </rPr>
      <t xml:space="preserve"> (экз.)</t>
    </r>
  </si>
  <si>
    <r>
      <rPr>
        <b/>
        <sz val="12"/>
        <rFont val="Times New Roman"/>
        <family val="1"/>
        <charset val="204"/>
      </rPr>
      <t xml:space="preserve">1000 жител. </t>
    </r>
    <r>
      <rPr>
        <sz val="12"/>
        <rFont val="Times New Roman"/>
        <family val="1"/>
        <charset val="204"/>
      </rPr>
      <t>(экз.)</t>
    </r>
  </si>
  <si>
    <t>% обновляем. фонда</t>
  </si>
  <si>
    <t>Поступ экз. на 1000 жит.</t>
  </si>
  <si>
    <t>в.т.ч. библ.</t>
  </si>
  <si>
    <t>по штату (ед.)</t>
  </si>
  <si>
    <t>в т.ч. с библ. образован.</t>
  </si>
  <si>
    <t>прошли переподг. или переквалифик.</t>
  </si>
  <si>
    <t>для людей с ОВЗ</t>
  </si>
  <si>
    <t>в стац. условиях</t>
  </si>
  <si>
    <t>во вне стац. условиях</t>
  </si>
  <si>
    <t>Статистический справочник</t>
  </si>
  <si>
    <t>Сборник «Общедоступные библиотеки Кубани в цифрах 2024 г.»                                                                              представляет статистическую информацию о состоянии библиотечной отрасли Краснодарского края. Издание предназначено работникам библиотек, руководителям и специалистам органов культуры муниципальных образований.</t>
  </si>
  <si>
    <t>Краснодарская краевая универсальная научная библиотека им. А.С.Пушкина, 2025</t>
  </si>
  <si>
    <t>Число библиотечных мероприятий                  (тыс. чел.)</t>
  </si>
  <si>
    <t>Число посещений библиотечных мероприятий           (тыс. раз.)</t>
  </si>
  <si>
    <t>Охват населения биб. обслуж.</t>
  </si>
  <si>
    <t>В ЦИФРАХ   2024 г.</t>
  </si>
  <si>
    <r>
      <t>Краснодар</t>
    </r>
    <r>
      <rPr>
        <b/>
        <i/>
        <sz val="18"/>
        <rFont val="Calibri"/>
        <family val="2"/>
        <charset val="204"/>
      </rPr>
      <t xml:space="preserve">  </t>
    </r>
    <r>
      <rPr>
        <b/>
        <sz val="18"/>
        <rFont val="Calibri"/>
        <family val="2"/>
        <charset val="204"/>
      </rPr>
      <t>2025</t>
    </r>
  </si>
  <si>
    <t>Обращаемость библ. фонда</t>
  </si>
  <si>
    <t>Нагрузка на 1 биб. работ.</t>
  </si>
  <si>
    <t>кн/выдача (экз.)</t>
  </si>
  <si>
    <t>пользоват. (чел)</t>
  </si>
  <si>
    <t>Основной персонал (чел.)*</t>
  </si>
  <si>
    <t>* При расчете оплаты труда не учитывалось число специалистов и финансирование библиотек входящих в состав КДУ</t>
  </si>
  <si>
    <t>Расходы на оплату труда основного персонала (в тыс. руб.)*</t>
  </si>
  <si>
    <t>Сред. оплата труда основного персонала в месяц*</t>
  </si>
  <si>
    <r>
      <t xml:space="preserve">Финансирование комплектования в счет средств местного бюджета **  </t>
    </r>
    <r>
      <rPr>
        <sz val="11"/>
        <rFont val="Arial"/>
        <family val="2"/>
        <charset val="204"/>
      </rPr>
      <t>(в т.ч. софинансирование)</t>
    </r>
    <r>
      <rPr>
        <b/>
        <sz val="11"/>
        <rFont val="Arial"/>
        <family val="2"/>
        <charset val="204"/>
      </rPr>
      <t xml:space="preserve"> </t>
    </r>
  </si>
  <si>
    <t xml:space="preserve">от оказания услуг на платной основе </t>
  </si>
  <si>
    <t>на капитальный ремонт и реконструкцию</t>
  </si>
  <si>
    <t xml:space="preserve">Расходы* </t>
  </si>
  <si>
    <t>на комплектование фонда</t>
  </si>
  <si>
    <r>
      <t>Общедоступные библиотеки Кубани в цифрах 2024 г. :                                            статистический справочник</t>
    </r>
    <r>
      <rPr>
        <sz val="14"/>
        <color theme="1"/>
        <rFont val="Times New Roman"/>
        <family val="1"/>
        <charset val="204"/>
      </rPr>
      <t xml:space="preserve"> / Краснодарская краевая универсальная научная библиотека им. А.С. Пушкина ; научно-методический отдел ; составитель А.З. Позин. – Краснодар, </t>
    </r>
    <r>
      <rPr>
        <sz val="14"/>
        <rFont val="Times New Roman"/>
        <family val="1"/>
        <charset val="204"/>
      </rPr>
      <t>2025. –  16 с.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</si>
</sst>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49" x14ac:knownFonts="1">
    <font>
      <sz val="12"/>
      <color theme="1"/>
      <name val="Times New Roman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rgb="FF7030A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24"/>
      <color theme="1"/>
      <name val="Cambria"/>
      <family val="1"/>
      <charset val="204"/>
    </font>
    <font>
      <b/>
      <sz val="20"/>
      <name val="Calibri"/>
      <family val="2"/>
      <charset val="204"/>
    </font>
    <font>
      <i/>
      <sz val="13"/>
      <color theme="1"/>
      <name val="Times New Roman"/>
      <family val="1"/>
      <charset val="204"/>
    </font>
    <font>
      <b/>
      <sz val="18"/>
      <name val="Calibri"/>
      <family val="2"/>
      <charset val="204"/>
    </font>
    <font>
      <b/>
      <i/>
      <sz val="1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4"/>
      <color theme="1"/>
      <name val="Times New Roman"/>
      <family val="2"/>
      <charset val="204"/>
    </font>
    <font>
      <b/>
      <i/>
      <sz val="22"/>
      <color theme="1"/>
      <name val="Cambria"/>
      <family val="1"/>
      <charset val="204"/>
    </font>
    <font>
      <sz val="10"/>
      <name val="Arial"/>
      <family val="2"/>
      <charset val="204"/>
    </font>
    <font>
      <b/>
      <i/>
      <sz val="12"/>
      <color rgb="FF7030A0"/>
      <name val="Arial"/>
      <family val="2"/>
      <charset val="204"/>
    </font>
    <font>
      <sz val="12"/>
      <color rgb="FF0070C0"/>
      <name val="Arial"/>
      <family val="2"/>
      <charset val="204"/>
    </font>
    <font>
      <i/>
      <sz val="12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22"/>
      <color rgb="FF0070C0"/>
      <name val="Calibri"/>
      <family val="2"/>
      <charset val="204"/>
    </font>
    <font>
      <sz val="22"/>
      <color rgb="FF0070C0"/>
      <name val="Times New Roman"/>
      <family val="1"/>
      <charset val="204"/>
    </font>
    <font>
      <b/>
      <i/>
      <sz val="22"/>
      <color rgb="FF0070C0"/>
      <name val="Calibri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3" tint="-0.499984740745262"/>
      <name val="Arial"/>
      <family val="2"/>
      <charset val="204"/>
    </font>
    <font>
      <sz val="12"/>
      <color theme="3" tint="-0.499984740745262"/>
      <name val="Arial"/>
      <family val="2"/>
      <charset val="204"/>
    </font>
    <font>
      <b/>
      <i/>
      <sz val="12"/>
      <color theme="3" tint="-0.499984740745262"/>
      <name val="Arial"/>
      <family val="2"/>
      <charset val="204"/>
    </font>
    <font>
      <b/>
      <sz val="12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  <font>
      <b/>
      <i/>
      <sz val="12"/>
      <color theme="2" tint="-0.89999084444715716"/>
      <name val="Times New Roman"/>
      <family val="1"/>
      <charset val="204"/>
    </font>
    <font>
      <b/>
      <sz val="10"/>
      <color theme="1" tint="4.9989318521683403E-2"/>
      <name val="Arial"/>
      <family val="2"/>
      <charset val="204"/>
    </font>
    <font>
      <b/>
      <sz val="12"/>
      <color theme="1" tint="4.9989318521683403E-2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1"/>
      <color rgb="FF0070C0"/>
      <name val="Arial"/>
      <family val="2"/>
      <charset val="204"/>
    </font>
    <font>
      <i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0">
    <xf numFmtId="0" fontId="0" fillId="0" borderId="0" xfId="0"/>
    <xf numFmtId="0" fontId="2" fillId="0" borderId="18" xfId="0" applyFont="1" applyBorder="1" applyAlignment="1"/>
    <xf numFmtId="0" fontId="2" fillId="0" borderId="21" xfId="0" applyFont="1" applyBorder="1" applyAlignment="1"/>
    <xf numFmtId="0" fontId="2" fillId="0" borderId="18" xfId="0" applyFont="1" applyFill="1" applyBorder="1" applyAlignment="1"/>
    <xf numFmtId="2" fontId="2" fillId="0" borderId="21" xfId="0" applyNumberFormat="1" applyFont="1" applyBorder="1" applyAlignment="1">
      <alignment horizontal="left"/>
    </xf>
    <xf numFmtId="0" fontId="2" fillId="2" borderId="21" xfId="0" applyFont="1" applyFill="1" applyBorder="1" applyAlignment="1"/>
    <xf numFmtId="0" fontId="2" fillId="2" borderId="18" xfId="0" applyFont="1" applyFill="1" applyBorder="1" applyAlignment="1"/>
    <xf numFmtId="0" fontId="2" fillId="0" borderId="22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/>
    <xf numFmtId="0" fontId="7" fillId="0" borderId="0" xfId="0" applyFont="1"/>
    <xf numFmtId="0" fontId="1" fillId="0" borderId="0" xfId="0" applyFont="1" applyAlignment="1"/>
    <xf numFmtId="0" fontId="2" fillId="2" borderId="26" xfId="0" applyFont="1" applyFill="1" applyBorder="1" applyAlignment="1"/>
    <xf numFmtId="0" fontId="7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6" xfId="0" applyFont="1" applyBorder="1" applyAlignment="1"/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164" fontId="2" fillId="0" borderId="48" xfId="0" applyNumberFormat="1" applyFont="1" applyFill="1" applyBorder="1" applyAlignment="1">
      <alignment horizontal="center"/>
    </xf>
    <xf numFmtId="1" fontId="2" fillId="0" borderId="48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64" fontId="2" fillId="0" borderId="54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0" fontId="2" fillId="0" borderId="45" xfId="0" applyFont="1" applyBorder="1" applyAlignment="1">
      <alignment horizontal="left" indent="1"/>
    </xf>
    <xf numFmtId="0" fontId="2" fillId="0" borderId="13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left" indent="1"/>
    </xf>
    <xf numFmtId="0" fontId="2" fillId="2" borderId="52" xfId="0" applyFont="1" applyFill="1" applyBorder="1" applyAlignment="1">
      <alignment horizontal="left" indent="1"/>
    </xf>
    <xf numFmtId="0" fontId="2" fillId="0" borderId="48" xfId="0" applyFont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2" fontId="2" fillId="0" borderId="47" xfId="0" applyNumberFormat="1" applyFont="1" applyFill="1" applyBorder="1" applyAlignment="1">
      <alignment horizontal="center"/>
    </xf>
    <xf numFmtId="164" fontId="2" fillId="0" borderId="56" xfId="0" applyNumberFormat="1" applyFont="1" applyFill="1" applyBorder="1" applyAlignment="1">
      <alignment horizontal="center"/>
    </xf>
    <xf numFmtId="164" fontId="2" fillId="0" borderId="47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164" fontId="2" fillId="0" borderId="5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center"/>
    </xf>
    <xf numFmtId="164" fontId="2" fillId="0" borderId="5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2" fillId="0" borderId="47" xfId="0" applyNumberFormat="1" applyFont="1" applyFill="1" applyBorder="1" applyAlignment="1">
      <alignment horizontal="center" vertical="center"/>
    </xf>
    <xf numFmtId="1" fontId="2" fillId="0" borderId="48" xfId="0" applyNumberFormat="1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/>
    </xf>
    <xf numFmtId="0" fontId="17" fillId="0" borderId="0" xfId="0" applyFont="1"/>
    <xf numFmtId="1" fontId="2" fillId="0" borderId="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indent="1"/>
    </xf>
    <xf numFmtId="0" fontId="2" fillId="0" borderId="29" xfId="0" applyFont="1" applyFill="1" applyBorder="1" applyAlignment="1">
      <alignment horizontal="left" indent="1"/>
    </xf>
    <xf numFmtId="2" fontId="2" fillId="0" borderId="29" xfId="0" applyNumberFormat="1" applyFont="1" applyFill="1" applyBorder="1" applyAlignment="1">
      <alignment horizontal="left" indent="1"/>
    </xf>
    <xf numFmtId="0" fontId="2" fillId="0" borderId="39" xfId="0" applyFont="1" applyFill="1" applyBorder="1" applyAlignment="1">
      <alignment horizontal="left" indent="1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49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53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1" xfId="0" applyFont="1" applyBorder="1" applyAlignment="1">
      <alignment horizontal="left" indent="1"/>
    </xf>
    <xf numFmtId="0" fontId="2" fillId="0" borderId="51" xfId="0" applyFont="1" applyFill="1" applyBorder="1" applyAlignment="1">
      <alignment horizontal="left" indent="1"/>
    </xf>
    <xf numFmtId="2" fontId="2" fillId="0" borderId="45" xfId="0" applyNumberFormat="1" applyFont="1" applyBorder="1" applyAlignment="1">
      <alignment horizontal="left" indent="1"/>
    </xf>
    <xf numFmtId="0" fontId="2" fillId="0" borderId="47" xfId="0" applyFont="1" applyBorder="1" applyAlignment="1">
      <alignment horizontal="center"/>
    </xf>
    <xf numFmtId="0" fontId="2" fillId="0" borderId="6" xfId="0" applyFont="1" applyBorder="1"/>
    <xf numFmtId="0" fontId="2" fillId="0" borderId="13" xfId="0" applyFont="1" applyBorder="1"/>
    <xf numFmtId="0" fontId="2" fillId="2" borderId="45" xfId="0" applyFont="1" applyFill="1" applyBorder="1" applyAlignment="1">
      <alignment horizontal="left" indent="1"/>
    </xf>
    <xf numFmtId="0" fontId="2" fillId="2" borderId="29" xfId="0" applyFont="1" applyFill="1" applyBorder="1" applyAlignment="1">
      <alignment horizontal="left" indent="1"/>
    </xf>
    <xf numFmtId="0" fontId="2" fillId="2" borderId="27" xfId="0" applyFont="1" applyFill="1" applyBorder="1" applyAlignment="1">
      <alignment horizontal="left" indent="1"/>
    </xf>
    <xf numFmtId="0" fontId="2" fillId="2" borderId="39" xfId="0" applyFont="1" applyFill="1" applyBorder="1" applyAlignment="1">
      <alignment horizontal="left" indent="1"/>
    </xf>
    <xf numFmtId="0" fontId="2" fillId="2" borderId="54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2" fillId="0" borderId="53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 vertical="center"/>
    </xf>
    <xf numFmtId="2" fontId="2" fillId="0" borderId="53" xfId="0" applyNumberFormat="1" applyFont="1" applyFill="1" applyBorder="1" applyAlignment="1">
      <alignment horizontal="center" vertical="center"/>
    </xf>
    <xf numFmtId="2" fontId="2" fillId="0" borderId="49" xfId="0" applyNumberFormat="1" applyFont="1" applyFill="1" applyBorder="1" applyAlignment="1">
      <alignment horizontal="center"/>
    </xf>
    <xf numFmtId="2" fontId="2" fillId="0" borderId="47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indent="1"/>
    </xf>
    <xf numFmtId="0" fontId="21" fillId="0" borderId="0" xfId="0" applyFont="1" applyAlignment="1">
      <alignment vertical="center"/>
    </xf>
    <xf numFmtId="0" fontId="22" fillId="0" borderId="0" xfId="0" applyFont="1"/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24" fillId="0" borderId="0" xfId="0" applyFont="1"/>
    <xf numFmtId="0" fontId="5" fillId="0" borderId="34" xfId="0" applyFont="1" applyBorder="1" applyAlignment="1"/>
    <xf numFmtId="0" fontId="5" fillId="0" borderId="21" xfId="0" applyFont="1" applyBorder="1" applyAlignment="1"/>
    <xf numFmtId="0" fontId="5" fillId="0" borderId="18" xfId="0" applyFont="1" applyFill="1" applyBorder="1" applyAlignment="1"/>
    <xf numFmtId="0" fontId="5" fillId="2" borderId="21" xfId="0" applyFont="1" applyFill="1" applyBorder="1" applyAlignment="1"/>
    <xf numFmtId="0" fontId="5" fillId="2" borderId="18" xfId="0" applyFont="1" applyFill="1" applyBorder="1" applyAlignment="1"/>
    <xf numFmtId="164" fontId="3" fillId="0" borderId="54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2" borderId="26" xfId="0" applyFont="1" applyFill="1" applyBorder="1" applyAlignment="1"/>
    <xf numFmtId="164" fontId="2" fillId="0" borderId="53" xfId="0" applyNumberFormat="1" applyFont="1" applyBorder="1" applyAlignment="1">
      <alignment horizontal="center"/>
    </xf>
    <xf numFmtId="164" fontId="2" fillId="0" borderId="39" xfId="0" applyNumberFormat="1" applyFont="1" applyFill="1" applyBorder="1" applyAlignment="1">
      <alignment horizontal="center"/>
    </xf>
    <xf numFmtId="164" fontId="2" fillId="0" borderId="52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29" xfId="0" applyFont="1" applyBorder="1"/>
    <xf numFmtId="0" fontId="2" fillId="0" borderId="0" xfId="0" applyFont="1" applyBorder="1"/>
    <xf numFmtId="0" fontId="2" fillId="0" borderId="0" xfId="0" applyFont="1" applyFill="1" applyBorder="1"/>
    <xf numFmtId="164" fontId="2" fillId="0" borderId="0" xfId="0" applyNumberFormat="1" applyFont="1" applyFill="1"/>
    <xf numFmtId="0" fontId="1" fillId="0" borderId="20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31" fillId="0" borderId="47" xfId="0" applyNumberFormat="1" applyFont="1" applyFill="1" applyBorder="1" applyAlignment="1">
      <alignment horizontal="center" vertical="center"/>
    </xf>
    <xf numFmtId="1" fontId="31" fillId="0" borderId="48" xfId="0" applyNumberFormat="1" applyFont="1" applyFill="1" applyBorder="1" applyAlignment="1">
      <alignment horizontal="center" vertical="center"/>
    </xf>
    <xf numFmtId="1" fontId="31" fillId="0" borderId="49" xfId="0" applyNumberFormat="1" applyFont="1" applyFill="1" applyBorder="1" applyAlignment="1">
      <alignment horizontal="center" vertical="center"/>
    </xf>
    <xf numFmtId="1" fontId="2" fillId="3" borderId="47" xfId="0" applyNumberFormat="1" applyFont="1" applyFill="1" applyBorder="1" applyAlignment="1">
      <alignment horizontal="center" vertical="center"/>
    </xf>
    <xf numFmtId="1" fontId="2" fillId="3" borderId="48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31" fillId="0" borderId="0" xfId="0" applyFont="1"/>
    <xf numFmtId="0" fontId="33" fillId="0" borderId="14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2" fontId="31" fillId="0" borderId="0" xfId="0" applyNumberFormat="1" applyFont="1"/>
    <xf numFmtId="2" fontId="31" fillId="0" borderId="47" xfId="0" applyNumberFormat="1" applyFont="1" applyFill="1" applyBorder="1" applyAlignment="1">
      <alignment horizontal="center" vertical="center"/>
    </xf>
    <xf numFmtId="2" fontId="31" fillId="0" borderId="48" xfId="0" applyNumberFormat="1" applyFont="1" applyFill="1" applyBorder="1" applyAlignment="1">
      <alignment horizontal="center"/>
    </xf>
    <xf numFmtId="2" fontId="31" fillId="0" borderId="48" xfId="0" applyNumberFormat="1" applyFont="1" applyFill="1" applyBorder="1" applyAlignment="1">
      <alignment horizontal="center" vertical="center"/>
    </xf>
    <xf numFmtId="0" fontId="31" fillId="0" borderId="0" xfId="0" applyFont="1" applyFill="1"/>
    <xf numFmtId="2" fontId="31" fillId="0" borderId="53" xfId="0" applyNumberFormat="1" applyFont="1" applyFill="1" applyBorder="1" applyAlignment="1">
      <alignment horizontal="center" vertical="center"/>
    </xf>
    <xf numFmtId="2" fontId="31" fillId="0" borderId="53" xfId="0" applyNumberFormat="1" applyFont="1" applyFill="1" applyBorder="1" applyAlignment="1">
      <alignment horizontal="center"/>
    </xf>
    <xf numFmtId="2" fontId="31" fillId="0" borderId="49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2" fontId="31" fillId="3" borderId="54" xfId="0" applyNumberFormat="1" applyFont="1" applyFill="1" applyBorder="1" applyAlignment="1">
      <alignment horizontal="center" vertical="center"/>
    </xf>
    <xf numFmtId="2" fontId="31" fillId="3" borderId="48" xfId="0" applyNumberFormat="1" applyFont="1" applyFill="1" applyBorder="1" applyAlignment="1">
      <alignment horizontal="center" vertical="center"/>
    </xf>
    <xf numFmtId="2" fontId="31" fillId="3" borderId="5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Border="1"/>
    <xf numFmtId="0" fontId="31" fillId="3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/>
    </xf>
    <xf numFmtId="1" fontId="33" fillId="0" borderId="14" xfId="0" applyNumberFormat="1" applyFont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0" fontId="32" fillId="3" borderId="0" xfId="0" applyFont="1" applyFill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indent="1"/>
    </xf>
    <xf numFmtId="2" fontId="31" fillId="0" borderId="1" xfId="0" applyNumberFormat="1" applyFont="1" applyBorder="1" applyAlignment="1">
      <alignment horizontal="center"/>
    </xf>
    <xf numFmtId="1" fontId="31" fillId="0" borderId="2" xfId="0" applyNumberFormat="1" applyFont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0" fontId="34" fillId="0" borderId="0" xfId="0" applyFont="1"/>
    <xf numFmtId="0" fontId="31" fillId="0" borderId="53" xfId="0" applyFont="1" applyBorder="1" applyAlignment="1">
      <alignment horizontal="center"/>
    </xf>
    <xf numFmtId="0" fontId="31" fillId="0" borderId="53" xfId="0" applyFont="1" applyBorder="1" applyAlignment="1">
      <alignment horizontal="left" indent="1"/>
    </xf>
    <xf numFmtId="2" fontId="31" fillId="3" borderId="48" xfId="0" applyNumberFormat="1" applyFont="1" applyFill="1" applyBorder="1" applyAlignment="1">
      <alignment horizontal="center"/>
    </xf>
    <xf numFmtId="1" fontId="31" fillId="0" borderId="57" xfId="0" applyNumberFormat="1" applyFont="1" applyBorder="1" applyAlignment="1">
      <alignment horizontal="center"/>
    </xf>
    <xf numFmtId="1" fontId="31" fillId="0" borderId="53" xfId="0" applyNumberFormat="1" applyFont="1" applyFill="1" applyBorder="1" applyAlignment="1">
      <alignment horizontal="center"/>
    </xf>
    <xf numFmtId="0" fontId="31" fillId="0" borderId="48" xfId="0" applyFont="1" applyBorder="1" applyAlignment="1">
      <alignment horizontal="center"/>
    </xf>
    <xf numFmtId="0" fontId="31" fillId="0" borderId="48" xfId="0" applyFont="1" applyBorder="1" applyAlignment="1">
      <alignment horizontal="left" indent="1"/>
    </xf>
    <xf numFmtId="2" fontId="31" fillId="0" borderId="48" xfId="0" applyNumberFormat="1" applyFont="1" applyBorder="1" applyAlignment="1">
      <alignment horizontal="center"/>
    </xf>
    <xf numFmtId="1" fontId="31" fillId="0" borderId="35" xfId="0" applyNumberFormat="1" applyFont="1" applyBorder="1" applyAlignment="1">
      <alignment horizontal="center"/>
    </xf>
    <xf numFmtId="1" fontId="31" fillId="0" borderId="48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31" fillId="0" borderId="45" xfId="0" applyFont="1" applyBorder="1" applyAlignment="1">
      <alignment horizontal="left" indent="1"/>
    </xf>
    <xf numFmtId="2" fontId="31" fillId="0" borderId="53" xfId="0" applyNumberFormat="1" applyFont="1" applyBorder="1" applyAlignment="1">
      <alignment horizontal="center"/>
    </xf>
    <xf numFmtId="1" fontId="31" fillId="0" borderId="12" xfId="0" applyNumberFormat="1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0" fontId="31" fillId="0" borderId="4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left" indent="1"/>
    </xf>
    <xf numFmtId="1" fontId="31" fillId="0" borderId="57" xfId="0" applyNumberFormat="1" applyFont="1" applyFill="1" applyBorder="1" applyAlignment="1">
      <alignment horizontal="center"/>
    </xf>
    <xf numFmtId="0" fontId="34" fillId="0" borderId="0" xfId="0" applyFont="1" applyFill="1"/>
    <xf numFmtId="0" fontId="31" fillId="0" borderId="53" xfId="0" applyFont="1" applyFill="1" applyBorder="1" applyAlignment="1">
      <alignment horizontal="left" indent="1"/>
    </xf>
    <xf numFmtId="0" fontId="31" fillId="0" borderId="48" xfId="0" applyFont="1" applyBorder="1" applyAlignment="1">
      <alignment horizontal="left"/>
    </xf>
    <xf numFmtId="2" fontId="31" fillId="0" borderId="53" xfId="0" applyNumberFormat="1" applyFont="1" applyBorder="1" applyAlignment="1">
      <alignment horizontal="left" indent="1"/>
    </xf>
    <xf numFmtId="0" fontId="31" fillId="0" borderId="6" xfId="0" applyFont="1" applyBorder="1" applyAlignment="1">
      <alignment horizontal="left"/>
    </xf>
    <xf numFmtId="2" fontId="31" fillId="0" borderId="48" xfId="0" applyNumberFormat="1" applyFont="1" applyBorder="1" applyAlignment="1">
      <alignment horizontal="left" indent="1"/>
    </xf>
    <xf numFmtId="0" fontId="31" fillId="0" borderId="49" xfId="0" applyFont="1" applyBorder="1" applyAlignment="1">
      <alignment horizontal="left"/>
    </xf>
    <xf numFmtId="0" fontId="31" fillId="0" borderId="13" xfId="0" applyFont="1" applyBorder="1" applyAlignment="1">
      <alignment horizontal="left" indent="1"/>
    </xf>
    <xf numFmtId="2" fontId="31" fillId="0" borderId="49" xfId="0" applyNumberFormat="1" applyFont="1" applyBorder="1" applyAlignment="1">
      <alignment horizontal="center"/>
    </xf>
    <xf numFmtId="1" fontId="31" fillId="0" borderId="40" xfId="0" applyNumberFormat="1" applyFont="1" applyBorder="1" applyAlignment="1">
      <alignment horizontal="center"/>
    </xf>
    <xf numFmtId="1" fontId="31" fillId="0" borderId="13" xfId="0" applyNumberFormat="1" applyFont="1" applyFill="1" applyBorder="1" applyAlignment="1">
      <alignment horizontal="center"/>
    </xf>
    <xf numFmtId="0" fontId="32" fillId="0" borderId="0" xfId="0" applyFont="1"/>
    <xf numFmtId="0" fontId="31" fillId="0" borderId="28" xfId="0" applyFont="1" applyBorder="1" applyAlignment="1">
      <alignment horizontal="center"/>
    </xf>
    <xf numFmtId="0" fontId="31" fillId="0" borderId="47" xfId="0" applyFont="1" applyBorder="1" applyAlignment="1">
      <alignment horizontal="left" indent="1"/>
    </xf>
    <xf numFmtId="2" fontId="31" fillId="0" borderId="47" xfId="0" applyNumberFormat="1" applyFont="1" applyBorder="1" applyAlignment="1">
      <alignment horizontal="center"/>
    </xf>
    <xf numFmtId="1" fontId="31" fillId="0" borderId="55" xfId="0" applyNumberFormat="1" applyFont="1" applyBorder="1" applyAlignment="1">
      <alignment horizontal="center"/>
    </xf>
    <xf numFmtId="1" fontId="31" fillId="0" borderId="47" xfId="0" applyNumberFormat="1" applyFont="1" applyFill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31" fillId="2" borderId="48" xfId="0" applyFont="1" applyFill="1" applyBorder="1" applyAlignment="1">
      <alignment horizontal="left" indent="1"/>
    </xf>
    <xf numFmtId="2" fontId="31" fillId="3" borderId="6" xfId="0" applyNumberFormat="1" applyFont="1" applyFill="1" applyBorder="1" applyAlignment="1">
      <alignment horizontal="center"/>
    </xf>
    <xf numFmtId="0" fontId="31" fillId="2" borderId="53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left" indent="1"/>
    </xf>
    <xf numFmtId="2" fontId="31" fillId="3" borderId="53" xfId="0" applyNumberFormat="1" applyFont="1" applyFill="1" applyBorder="1" applyAlignment="1">
      <alignment horizontal="center"/>
    </xf>
    <xf numFmtId="1" fontId="31" fillId="0" borderId="56" xfId="0" applyNumberFormat="1" applyFont="1" applyBorder="1" applyAlignment="1">
      <alignment horizontal="center"/>
    </xf>
    <xf numFmtId="1" fontId="31" fillId="0" borderId="54" xfId="0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/>
    </xf>
    <xf numFmtId="0" fontId="31" fillId="2" borderId="53" xfId="0" applyFont="1" applyFill="1" applyBorder="1" applyAlignment="1">
      <alignment horizontal="left" indent="1"/>
    </xf>
    <xf numFmtId="0" fontId="35" fillId="0" borderId="0" xfId="0" applyFont="1"/>
    <xf numFmtId="0" fontId="31" fillId="2" borderId="30" xfId="0" applyFont="1" applyFill="1" applyBorder="1" applyAlignment="1">
      <alignment horizontal="center"/>
    </xf>
    <xf numFmtId="0" fontId="31" fillId="2" borderId="51" xfId="0" applyFont="1" applyFill="1" applyBorder="1" applyAlignment="1">
      <alignment horizontal="left" indent="1"/>
    </xf>
    <xf numFmtId="0" fontId="31" fillId="2" borderId="50" xfId="0" applyFont="1" applyFill="1" applyBorder="1" applyAlignment="1">
      <alignment horizontal="center"/>
    </xf>
    <xf numFmtId="0" fontId="31" fillId="2" borderId="52" xfId="0" applyFont="1" applyFill="1" applyBorder="1" applyAlignment="1">
      <alignment horizontal="left" indent="1"/>
    </xf>
    <xf numFmtId="0" fontId="31" fillId="2" borderId="9" xfId="0" applyFont="1" applyFill="1" applyBorder="1" applyAlignment="1">
      <alignment horizontal="left" indent="1"/>
    </xf>
    <xf numFmtId="2" fontId="31" fillId="0" borderId="54" xfId="0" applyNumberFormat="1" applyFont="1" applyBorder="1" applyAlignment="1">
      <alignment horizontal="center"/>
    </xf>
    <xf numFmtId="0" fontId="31" fillId="0" borderId="6" xfId="0" applyFont="1" applyBorder="1" applyAlignment="1">
      <alignment horizontal="left" indent="1"/>
    </xf>
    <xf numFmtId="0" fontId="31" fillId="0" borderId="13" xfId="0" applyFont="1" applyBorder="1" applyAlignment="1">
      <alignment horizontal="center"/>
    </xf>
    <xf numFmtId="0" fontId="31" fillId="2" borderId="49" xfId="0" applyFont="1" applyFill="1" applyBorder="1" applyAlignment="1">
      <alignment horizontal="left" indent="1"/>
    </xf>
    <xf numFmtId="0" fontId="36" fillId="0" borderId="0" xfId="0" applyFont="1"/>
    <xf numFmtId="1" fontId="31" fillId="0" borderId="5" xfId="0" applyNumberFormat="1" applyFont="1" applyBorder="1" applyAlignment="1">
      <alignment horizontal="center"/>
    </xf>
    <xf numFmtId="1" fontId="31" fillId="0" borderId="19" xfId="0" applyNumberFormat="1" applyFont="1" applyBorder="1" applyAlignment="1">
      <alignment horizontal="center"/>
    </xf>
    <xf numFmtId="166" fontId="31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1" fillId="3" borderId="0" xfId="0" applyFont="1" applyFill="1" applyAlignment="1">
      <alignment horizontal="center"/>
    </xf>
    <xf numFmtId="2" fontId="31" fillId="0" borderId="0" xfId="0" applyNumberFormat="1" applyFont="1" applyFill="1"/>
    <xf numFmtId="0" fontId="31" fillId="0" borderId="18" xfId="0" applyFont="1" applyBorder="1" applyAlignment="1">
      <alignment horizontal="center"/>
    </xf>
    <xf numFmtId="0" fontId="31" fillId="0" borderId="55" xfId="0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0" fontId="31" fillId="0" borderId="35" xfId="0" applyFont="1" applyBorder="1" applyAlignment="1">
      <alignment horizontal="left" indent="1"/>
    </xf>
    <xf numFmtId="0" fontId="31" fillId="0" borderId="18" xfId="0" applyFont="1" applyFill="1" applyBorder="1" applyAlignment="1">
      <alignment horizontal="center"/>
    </xf>
    <xf numFmtId="0" fontId="31" fillId="0" borderId="56" xfId="0" applyFont="1" applyFill="1" applyBorder="1" applyAlignment="1">
      <alignment horizontal="left" indent="1"/>
    </xf>
    <xf numFmtId="0" fontId="31" fillId="0" borderId="19" xfId="0" applyFont="1" applyBorder="1" applyAlignment="1">
      <alignment horizontal="center"/>
    </xf>
    <xf numFmtId="2" fontId="31" fillId="0" borderId="35" xfId="0" applyNumberFormat="1" applyFont="1" applyBorder="1" applyAlignment="1">
      <alignment horizontal="left" indent="1"/>
    </xf>
    <xf numFmtId="0" fontId="31" fillId="0" borderId="36" xfId="0" applyFont="1" applyBorder="1" applyAlignment="1">
      <alignment horizontal="center"/>
    </xf>
    <xf numFmtId="0" fontId="31" fillId="0" borderId="40" xfId="0" applyFont="1" applyBorder="1" applyAlignment="1">
      <alignment horizontal="left" indent="1"/>
    </xf>
    <xf numFmtId="0" fontId="31" fillId="2" borderId="21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/>
    </xf>
    <xf numFmtId="0" fontId="31" fillId="2" borderId="54" xfId="0" applyFont="1" applyFill="1" applyBorder="1" applyAlignment="1">
      <alignment horizontal="left" indent="1"/>
    </xf>
    <xf numFmtId="0" fontId="31" fillId="2" borderId="38" xfId="0" applyFont="1" applyFill="1" applyBorder="1" applyAlignment="1">
      <alignment horizontal="center"/>
    </xf>
    <xf numFmtId="0" fontId="31" fillId="2" borderId="45" xfId="0" applyFont="1" applyFill="1" applyBorder="1" applyAlignment="1">
      <alignment horizontal="left" indent="1"/>
    </xf>
    <xf numFmtId="2" fontId="31" fillId="0" borderId="13" xfId="0" applyNumberFormat="1" applyFont="1" applyBorder="1" applyAlignment="1">
      <alignment horizontal="center"/>
    </xf>
    <xf numFmtId="1" fontId="33" fillId="0" borderId="14" xfId="0" applyNumberFormat="1" applyFont="1" applyBorder="1" applyAlignment="1">
      <alignment horizontal="center" vertical="center"/>
    </xf>
    <xf numFmtId="1" fontId="33" fillId="0" borderId="14" xfId="0" applyNumberFormat="1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/>
    </xf>
    <xf numFmtId="0" fontId="31" fillId="2" borderId="46" xfId="0" applyFont="1" applyFill="1" applyBorder="1" applyAlignment="1">
      <alignment horizontal="left" indent="1"/>
    </xf>
    <xf numFmtId="0" fontId="31" fillId="0" borderId="0" xfId="0" applyFont="1" applyAlignment="1">
      <alignment horizontal="left" vertical="center"/>
    </xf>
    <xf numFmtId="0" fontId="31" fillId="0" borderId="48" xfId="0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center"/>
    </xf>
    <xf numFmtId="0" fontId="17" fillId="0" borderId="14" xfId="0" applyFont="1" applyFill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/>
    </xf>
    <xf numFmtId="0" fontId="31" fillId="3" borderId="27" xfId="0" applyFont="1" applyFill="1" applyBorder="1" applyAlignment="1">
      <alignment horizontal="left" indent="1"/>
    </xf>
    <xf numFmtId="2" fontId="31" fillId="3" borderId="47" xfId="0" applyNumberFormat="1" applyFont="1" applyFill="1" applyBorder="1" applyAlignment="1">
      <alignment horizontal="center"/>
    </xf>
    <xf numFmtId="2" fontId="31" fillId="3" borderId="47" xfId="0" applyNumberFormat="1" applyFont="1" applyFill="1" applyBorder="1" applyAlignment="1">
      <alignment horizontal="center" vertical="center"/>
    </xf>
    <xf numFmtId="2" fontId="31" fillId="3" borderId="54" xfId="0" applyNumberFormat="1" applyFont="1" applyFill="1" applyBorder="1" applyAlignment="1">
      <alignment horizontal="center"/>
    </xf>
    <xf numFmtId="0" fontId="31" fillId="3" borderId="20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left" indent="1"/>
    </xf>
    <xf numFmtId="0" fontId="31" fillId="3" borderId="17" xfId="0" applyFont="1" applyFill="1" applyBorder="1" applyAlignment="1">
      <alignment horizontal="center"/>
    </xf>
    <xf numFmtId="0" fontId="31" fillId="3" borderId="18" xfId="0" applyFont="1" applyFill="1" applyBorder="1" applyAlignment="1">
      <alignment horizontal="left" indent="1"/>
    </xf>
    <xf numFmtId="0" fontId="31" fillId="3" borderId="22" xfId="0" applyFont="1" applyFill="1" applyBorder="1" applyAlignment="1">
      <alignment horizontal="center"/>
    </xf>
    <xf numFmtId="2" fontId="31" fillId="3" borderId="21" xfId="0" applyNumberFormat="1" applyFont="1" applyFill="1" applyBorder="1" applyAlignment="1">
      <alignment horizontal="left" indent="1"/>
    </xf>
    <xf numFmtId="0" fontId="31" fillId="3" borderId="24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left" indent="1"/>
    </xf>
    <xf numFmtId="2" fontId="31" fillId="3" borderId="49" xfId="0" applyNumberFormat="1" applyFont="1" applyFill="1" applyBorder="1" applyAlignment="1">
      <alignment horizontal="center"/>
    </xf>
    <xf numFmtId="0" fontId="31" fillId="3" borderId="34" xfId="0" applyFont="1" applyFill="1" applyBorder="1" applyAlignment="1">
      <alignment horizontal="left" indent="1"/>
    </xf>
    <xf numFmtId="0" fontId="31" fillId="3" borderId="23" xfId="0" applyFont="1" applyFill="1" applyBorder="1" applyAlignment="1">
      <alignment horizontal="center"/>
    </xf>
    <xf numFmtId="0" fontId="31" fillId="3" borderId="26" xfId="0" applyFont="1" applyFill="1" applyBorder="1" applyAlignment="1">
      <alignment horizontal="left" indent="1"/>
    </xf>
    <xf numFmtId="2" fontId="31" fillId="3" borderId="49" xfId="0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1" fillId="0" borderId="45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2" fillId="0" borderId="21" xfId="0" applyNumberFormat="1" applyFont="1" applyBorder="1" applyAlignment="1">
      <alignment horizontal="left" indent="1"/>
    </xf>
    <xf numFmtId="0" fontId="2" fillId="0" borderId="24" xfId="0" applyFont="1" applyBorder="1" applyAlignment="1">
      <alignment horizontal="center"/>
    </xf>
    <xf numFmtId="0" fontId="2" fillId="0" borderId="34" xfId="0" applyFont="1" applyBorder="1" applyAlignment="1">
      <alignment horizontal="left" indent="1"/>
    </xf>
    <xf numFmtId="2" fontId="2" fillId="0" borderId="54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8" xfId="0" applyFont="1" applyFill="1" applyBorder="1" applyAlignment="1">
      <alignment horizontal="left" indent="1"/>
    </xf>
    <xf numFmtId="0" fontId="2" fillId="2" borderId="26" xfId="0" applyFont="1" applyFill="1" applyBorder="1" applyAlignment="1">
      <alignment horizontal="left" indent="1"/>
    </xf>
    <xf numFmtId="2" fontId="2" fillId="0" borderId="49" xfId="0" applyNumberFormat="1" applyFont="1" applyFill="1" applyBorder="1" applyAlignment="1">
      <alignment horizontal="center" vertical="center"/>
    </xf>
    <xf numFmtId="2" fontId="2" fillId="3" borderId="54" xfId="0" applyNumberFormat="1" applyFont="1" applyFill="1" applyBorder="1" applyAlignment="1">
      <alignment horizontal="center" vertical="center"/>
    </xf>
    <xf numFmtId="2" fontId="2" fillId="3" borderId="48" xfId="0" applyNumberFormat="1" applyFont="1" applyFill="1" applyBorder="1" applyAlignment="1">
      <alignment horizontal="center" vertical="center"/>
    </xf>
    <xf numFmtId="2" fontId="2" fillId="3" borderId="5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wrapText="1"/>
    </xf>
    <xf numFmtId="166" fontId="32" fillId="0" borderId="14" xfId="0" applyNumberFormat="1" applyFont="1" applyBorder="1" applyAlignment="1">
      <alignment horizontal="center" vertical="center"/>
    </xf>
    <xf numFmtId="2" fontId="32" fillId="0" borderId="14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Continuous"/>
    </xf>
    <xf numFmtId="0" fontId="32" fillId="0" borderId="11" xfId="0" applyFont="1" applyBorder="1" applyAlignment="1">
      <alignment horizontal="centerContinuous"/>
    </xf>
    <xf numFmtId="0" fontId="37" fillId="0" borderId="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1" fontId="31" fillId="0" borderId="55" xfId="0" applyNumberFormat="1" applyFont="1" applyFill="1" applyBorder="1" applyAlignment="1">
      <alignment horizontal="center" vertical="center"/>
    </xf>
    <xf numFmtId="1" fontId="31" fillId="0" borderId="35" xfId="0" applyNumberFormat="1" applyFont="1" applyFill="1" applyBorder="1" applyAlignment="1">
      <alignment horizontal="center" vertical="center"/>
    </xf>
    <xf numFmtId="1" fontId="31" fillId="0" borderId="35" xfId="0" applyNumberFormat="1" applyFont="1" applyFill="1" applyBorder="1" applyAlignment="1">
      <alignment horizontal="center"/>
    </xf>
    <xf numFmtId="1" fontId="31" fillId="0" borderId="40" xfId="0" applyNumberFormat="1" applyFont="1" applyFill="1" applyBorder="1" applyAlignment="1">
      <alignment horizontal="center" vertical="center"/>
    </xf>
    <xf numFmtId="1" fontId="33" fillId="0" borderId="15" xfId="0" applyNumberFormat="1" applyFont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8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50" xfId="0" applyNumberFormat="1" applyFont="1" applyFill="1" applyBorder="1" applyAlignment="1">
      <alignment horizontal="center" vertical="center" wrapText="1"/>
    </xf>
    <xf numFmtId="1" fontId="2" fillId="3" borderId="47" xfId="0" applyNumberFormat="1" applyFont="1" applyFill="1" applyBorder="1" applyAlignment="1">
      <alignment horizontal="center"/>
    </xf>
    <xf numFmtId="0" fontId="23" fillId="3" borderId="47" xfId="0" applyNumberFormat="1" applyFont="1" applyFill="1" applyBorder="1" applyAlignment="1">
      <alignment horizontal="center"/>
    </xf>
    <xf numFmtId="0" fontId="2" fillId="3" borderId="47" xfId="0" applyNumberFormat="1" applyFont="1" applyFill="1" applyBorder="1" applyAlignment="1">
      <alignment horizontal="center"/>
    </xf>
    <xf numFmtId="1" fontId="4" fillId="3" borderId="61" xfId="0" applyNumberFormat="1" applyFont="1" applyFill="1" applyBorder="1" applyAlignment="1">
      <alignment horizontal="center"/>
    </xf>
    <xf numFmtId="1" fontId="2" fillId="3" borderId="48" xfId="0" applyNumberFormat="1" applyFont="1" applyFill="1" applyBorder="1" applyAlignment="1">
      <alignment horizontal="center"/>
    </xf>
    <xf numFmtId="0" fontId="23" fillId="3" borderId="48" xfId="0" applyNumberFormat="1" applyFont="1" applyFill="1" applyBorder="1" applyAlignment="1">
      <alignment horizontal="center"/>
    </xf>
    <xf numFmtId="0" fontId="2" fillId="3" borderId="48" xfId="0" applyNumberFormat="1" applyFont="1" applyFill="1" applyBorder="1" applyAlignment="1">
      <alignment horizontal="center"/>
    </xf>
    <xf numFmtId="1" fontId="4" fillId="3" borderId="29" xfId="0" applyNumberFormat="1" applyFont="1" applyFill="1" applyBorder="1" applyAlignment="1">
      <alignment horizontal="center"/>
    </xf>
    <xf numFmtId="1" fontId="2" fillId="3" borderId="54" xfId="0" applyNumberFormat="1" applyFont="1" applyFill="1" applyBorder="1" applyAlignment="1">
      <alignment horizontal="center"/>
    </xf>
    <xf numFmtId="1" fontId="2" fillId="3" borderId="49" xfId="0" applyNumberFormat="1" applyFont="1" applyFill="1" applyBorder="1" applyAlignment="1">
      <alignment horizontal="center"/>
    </xf>
    <xf numFmtId="0" fontId="23" fillId="3" borderId="13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1" fontId="4" fillId="3" borderId="32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49" xfId="0" applyNumberFormat="1" applyFont="1" applyFill="1" applyBorder="1" applyAlignment="1">
      <alignment horizontal="center" vertical="center"/>
    </xf>
    <xf numFmtId="1" fontId="2" fillId="3" borderId="53" xfId="0" applyNumberFormat="1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NumberFormat="1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 vertical="center"/>
    </xf>
    <xf numFmtId="0" fontId="2" fillId="3" borderId="53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1" fontId="2" fillId="3" borderId="55" xfId="0" applyNumberFormat="1" applyFont="1" applyFill="1" applyBorder="1" applyAlignment="1">
      <alignment horizontal="center"/>
    </xf>
    <xf numFmtId="1" fontId="2" fillId="3" borderId="35" xfId="0" applyNumberFormat="1" applyFont="1" applyFill="1" applyBorder="1" applyAlignment="1">
      <alignment horizontal="center"/>
    </xf>
    <xf numFmtId="1" fontId="2" fillId="3" borderId="57" xfId="0" applyNumberFormat="1" applyFont="1" applyFill="1" applyBorder="1" applyAlignment="1">
      <alignment horizontal="center"/>
    </xf>
    <xf numFmtId="1" fontId="2" fillId="3" borderId="40" xfId="0" applyNumberFormat="1" applyFont="1" applyFill="1" applyBorder="1" applyAlignment="1">
      <alignment horizontal="center"/>
    </xf>
    <xf numFmtId="1" fontId="2" fillId="3" borderId="54" xfId="0" applyNumberFormat="1" applyFont="1" applyFill="1" applyBorder="1" applyAlignment="1">
      <alignment horizontal="center" vertical="center"/>
    </xf>
    <xf numFmtId="1" fontId="30" fillId="3" borderId="20" xfId="0" applyNumberFormat="1" applyFont="1" applyFill="1" applyBorder="1" applyAlignment="1">
      <alignment horizontal="center" vertical="center"/>
    </xf>
    <xf numFmtId="165" fontId="2" fillId="3" borderId="47" xfId="0" applyNumberFormat="1" applyFont="1" applyFill="1" applyBorder="1" applyAlignment="1">
      <alignment horizontal="center"/>
    </xf>
    <xf numFmtId="165" fontId="4" fillId="3" borderId="47" xfId="0" applyNumberFormat="1" applyFont="1" applyFill="1" applyBorder="1" applyAlignment="1">
      <alignment horizontal="center"/>
    </xf>
    <xf numFmtId="165" fontId="29" fillId="3" borderId="48" xfId="0" applyNumberFormat="1" applyFont="1" applyFill="1" applyBorder="1" applyAlignment="1">
      <alignment horizontal="center"/>
    </xf>
    <xf numFmtId="165" fontId="2" fillId="3" borderId="49" xfId="0" applyNumberFormat="1" applyFont="1" applyFill="1" applyBorder="1" applyAlignment="1">
      <alignment horizontal="center"/>
    </xf>
    <xf numFmtId="1" fontId="31" fillId="3" borderId="48" xfId="0" applyNumberFormat="1" applyFont="1" applyFill="1" applyBorder="1" applyAlignment="1">
      <alignment horizontal="center" vertical="center"/>
    </xf>
    <xf numFmtId="1" fontId="31" fillId="3" borderId="49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/>
    </xf>
    <xf numFmtId="1" fontId="2" fillId="0" borderId="49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/>
    </xf>
    <xf numFmtId="1" fontId="2" fillId="0" borderId="49" xfId="0" applyNumberFormat="1" applyFont="1" applyFill="1" applyBorder="1" applyAlignment="1">
      <alignment horizont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/>
    </xf>
    <xf numFmtId="2" fontId="38" fillId="0" borderId="14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 vertical="center"/>
    </xf>
    <xf numFmtId="2" fontId="38" fillId="0" borderId="14" xfId="0" applyNumberFormat="1" applyFont="1" applyBorder="1" applyAlignment="1">
      <alignment horizontal="center" vertical="center"/>
    </xf>
    <xf numFmtId="2" fontId="38" fillId="0" borderId="47" xfId="0" applyNumberFormat="1" applyFont="1" applyFill="1" applyBorder="1" applyAlignment="1">
      <alignment horizontal="center" vertical="center"/>
    </xf>
    <xf numFmtId="1" fontId="38" fillId="3" borderId="14" xfId="0" applyNumberFormat="1" applyFont="1" applyFill="1" applyBorder="1" applyAlignment="1">
      <alignment horizontal="center"/>
    </xf>
    <xf numFmtId="0" fontId="38" fillId="3" borderId="14" xfId="0" applyNumberFormat="1" applyFont="1" applyFill="1" applyBorder="1" applyAlignment="1">
      <alignment horizontal="center"/>
    </xf>
    <xf numFmtId="1" fontId="38" fillId="3" borderId="15" xfId="0" applyNumberFormat="1" applyFont="1" applyFill="1" applyBorder="1" applyAlignment="1">
      <alignment horizontal="center"/>
    </xf>
    <xf numFmtId="0" fontId="38" fillId="3" borderId="14" xfId="0" applyFont="1" applyFill="1" applyBorder="1" applyAlignment="1">
      <alignment horizontal="center"/>
    </xf>
    <xf numFmtId="0" fontId="38" fillId="3" borderId="14" xfId="0" applyNumberFormat="1" applyFont="1" applyFill="1" applyBorder="1" applyAlignment="1">
      <alignment horizontal="center" vertical="center"/>
    </xf>
    <xf numFmtId="1" fontId="38" fillId="3" borderId="14" xfId="0" applyNumberFormat="1" applyFont="1" applyFill="1" applyBorder="1" applyAlignment="1">
      <alignment horizontal="center" vertical="center"/>
    </xf>
    <xf numFmtId="1" fontId="38" fillId="3" borderId="25" xfId="0" applyNumberFormat="1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165" fontId="38" fillId="3" borderId="14" xfId="0" applyNumberFormat="1" applyFont="1" applyFill="1" applyBorder="1" applyAlignment="1">
      <alignment horizontal="center" vertical="center"/>
    </xf>
    <xf numFmtId="0" fontId="40" fillId="3" borderId="14" xfId="0" applyNumberFormat="1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/>
    </xf>
    <xf numFmtId="2" fontId="38" fillId="0" borderId="14" xfId="0" applyNumberFormat="1" applyFont="1" applyFill="1" applyBorder="1" applyAlignment="1">
      <alignment horizontal="center"/>
    </xf>
    <xf numFmtId="164" fontId="38" fillId="0" borderId="14" xfId="0" applyNumberFormat="1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/>
    </xf>
    <xf numFmtId="1" fontId="38" fillId="0" borderId="14" xfId="0" applyNumberFormat="1" applyFont="1" applyFill="1" applyBorder="1" applyAlignment="1">
      <alignment horizontal="center" vertical="center"/>
    </xf>
    <xf numFmtId="164" fontId="38" fillId="0" borderId="14" xfId="0" applyNumberFormat="1" applyFont="1" applyFill="1" applyBorder="1" applyAlignment="1">
      <alignment horizontal="center" vertical="center"/>
    </xf>
    <xf numFmtId="2" fontId="38" fillId="0" borderId="14" xfId="0" applyNumberFormat="1" applyFont="1" applyFill="1" applyBorder="1" applyAlignment="1">
      <alignment horizontal="center" vertical="center"/>
    </xf>
    <xf numFmtId="2" fontId="2" fillId="0" borderId="55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40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/>
    </xf>
    <xf numFmtId="2" fontId="2" fillId="0" borderId="45" xfId="0" applyNumberFormat="1" applyFont="1" applyFill="1" applyBorder="1" applyAlignment="1">
      <alignment horizontal="center"/>
    </xf>
    <xf numFmtId="2" fontId="2" fillId="0" borderId="45" xfId="0" applyNumberFormat="1" applyFont="1" applyFill="1" applyBorder="1" applyAlignment="1">
      <alignment horizontal="center" vertical="center"/>
    </xf>
    <xf numFmtId="2" fontId="2" fillId="0" borderId="46" xfId="0" applyNumberFormat="1" applyFont="1" applyFill="1" applyBorder="1" applyAlignment="1">
      <alignment horizontal="center"/>
    </xf>
    <xf numFmtId="2" fontId="38" fillId="0" borderId="1" xfId="0" applyNumberFormat="1" applyFont="1" applyBorder="1" applyAlignment="1">
      <alignment horizontal="center"/>
    </xf>
    <xf numFmtId="2" fontId="2" fillId="0" borderId="55" xfId="0" applyNumberFormat="1" applyFont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/>
    </xf>
    <xf numFmtId="2" fontId="38" fillId="0" borderId="6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2" fontId="38" fillId="0" borderId="54" xfId="0" applyNumberFormat="1" applyFont="1" applyFill="1" applyBorder="1" applyAlignment="1">
      <alignment horizontal="center" vertical="center"/>
    </xf>
    <xf numFmtId="0" fontId="2" fillId="3" borderId="55" xfId="0" applyNumberFormat="1" applyFont="1" applyFill="1" applyBorder="1" applyAlignment="1">
      <alignment horizontal="center"/>
    </xf>
    <xf numFmtId="0" fontId="2" fillId="3" borderId="35" xfId="0" applyNumberFormat="1" applyFont="1" applyFill="1" applyBorder="1" applyAlignment="1">
      <alignment horizontal="center"/>
    </xf>
    <xf numFmtId="0" fontId="2" fillId="3" borderId="40" xfId="0" applyNumberFormat="1" applyFont="1" applyFill="1" applyBorder="1" applyAlignment="1">
      <alignment horizontal="center"/>
    </xf>
    <xf numFmtId="1" fontId="2" fillId="3" borderId="44" xfId="0" applyNumberFormat="1" applyFont="1" applyFill="1" applyBorder="1" applyAlignment="1">
      <alignment horizontal="center" vertical="center"/>
    </xf>
    <xf numFmtId="1" fontId="2" fillId="3" borderId="45" xfId="0" applyNumberFormat="1" applyFont="1" applyFill="1" applyBorder="1" applyAlignment="1">
      <alignment horizontal="center" vertical="center"/>
    </xf>
    <xf numFmtId="165" fontId="38" fillId="3" borderId="1" xfId="0" applyNumberFormat="1" applyFont="1" applyFill="1" applyBorder="1" applyAlignment="1">
      <alignment horizontal="center"/>
    </xf>
    <xf numFmtId="165" fontId="2" fillId="3" borderId="48" xfId="0" applyNumberFormat="1" applyFont="1" applyFill="1" applyBorder="1" applyAlignment="1">
      <alignment horizontal="center"/>
    </xf>
    <xf numFmtId="165" fontId="2" fillId="3" borderId="55" xfId="0" applyNumberFormat="1" applyFont="1" applyFill="1" applyBorder="1" applyAlignment="1">
      <alignment horizontal="center"/>
    </xf>
    <xf numFmtId="165" fontId="2" fillId="3" borderId="35" xfId="0" applyNumberFormat="1" applyFont="1" applyFill="1" applyBorder="1" applyAlignment="1">
      <alignment horizontal="center"/>
    </xf>
    <xf numFmtId="165" fontId="2" fillId="3" borderId="40" xfId="0" applyNumberFormat="1" applyFont="1" applyFill="1" applyBorder="1" applyAlignment="1">
      <alignment horizontal="center"/>
    </xf>
    <xf numFmtId="0" fontId="38" fillId="3" borderId="1" xfId="0" applyNumberFormat="1" applyFont="1" applyFill="1" applyBorder="1" applyAlignment="1">
      <alignment horizontal="center" vertical="center"/>
    </xf>
    <xf numFmtId="1" fontId="38" fillId="3" borderId="13" xfId="0" applyNumberFormat="1" applyFont="1" applyFill="1" applyBorder="1" applyAlignment="1">
      <alignment horizontal="center"/>
    </xf>
    <xf numFmtId="1" fontId="2" fillId="3" borderId="55" xfId="0" applyNumberFormat="1" applyFont="1" applyFill="1" applyBorder="1" applyAlignment="1">
      <alignment horizontal="center" vertical="center"/>
    </xf>
    <xf numFmtId="1" fontId="2" fillId="3" borderId="35" xfId="0" applyNumberFormat="1" applyFont="1" applyFill="1" applyBorder="1" applyAlignment="1">
      <alignment horizontal="center" vertical="center"/>
    </xf>
    <xf numFmtId="1" fontId="31" fillId="3" borderId="35" xfId="0" applyNumberFormat="1" applyFont="1" applyFill="1" applyBorder="1" applyAlignment="1">
      <alignment horizontal="center" vertical="center"/>
    </xf>
    <xf numFmtId="1" fontId="31" fillId="3" borderId="40" xfId="0" applyNumberFormat="1" applyFont="1" applyFill="1" applyBorder="1" applyAlignment="1">
      <alignment horizontal="center" vertical="center"/>
    </xf>
    <xf numFmtId="1" fontId="30" fillId="3" borderId="47" xfId="0" applyNumberFormat="1" applyFont="1" applyFill="1" applyBorder="1" applyAlignment="1">
      <alignment horizontal="center" vertical="center"/>
    </xf>
    <xf numFmtId="1" fontId="30" fillId="3" borderId="48" xfId="0" applyNumberFormat="1" applyFont="1" applyFill="1" applyBorder="1" applyAlignment="1">
      <alignment horizontal="center" vertical="center"/>
    </xf>
    <xf numFmtId="1" fontId="30" fillId="3" borderId="49" xfId="0" applyNumberFormat="1" applyFont="1" applyFill="1" applyBorder="1" applyAlignment="1">
      <alignment horizontal="center" vertical="center"/>
    </xf>
    <xf numFmtId="1" fontId="30" fillId="3" borderId="55" xfId="0" applyNumberFormat="1" applyFont="1" applyFill="1" applyBorder="1" applyAlignment="1">
      <alignment horizontal="center" vertical="center"/>
    </xf>
    <xf numFmtId="1" fontId="30" fillId="3" borderId="35" xfId="0" applyNumberFormat="1" applyFont="1" applyFill="1" applyBorder="1" applyAlignment="1">
      <alignment horizontal="center" vertical="center"/>
    </xf>
    <xf numFmtId="1" fontId="30" fillId="3" borderId="40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>
      <alignment horizontal="center" vertical="center"/>
    </xf>
    <xf numFmtId="165" fontId="38" fillId="3" borderId="6" xfId="0" applyNumberFormat="1" applyFont="1" applyFill="1" applyBorder="1" applyAlignment="1">
      <alignment horizontal="center"/>
    </xf>
    <xf numFmtId="1" fontId="30" fillId="3" borderId="21" xfId="0" applyNumberFormat="1" applyFont="1" applyFill="1" applyBorder="1" applyAlignment="1">
      <alignment horizontal="center" vertical="center"/>
    </xf>
    <xf numFmtId="1" fontId="2" fillId="3" borderId="52" xfId="0" applyNumberFormat="1" applyFont="1" applyFill="1" applyBorder="1" applyAlignment="1">
      <alignment horizontal="center" vertical="center"/>
    </xf>
    <xf numFmtId="165" fontId="38" fillId="3" borderId="13" xfId="0" applyNumberFormat="1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165" fontId="38" fillId="3" borderId="6" xfId="0" applyNumberFormat="1" applyFont="1" applyFill="1" applyBorder="1" applyAlignment="1">
      <alignment horizontal="center" vertical="center"/>
    </xf>
    <xf numFmtId="165" fontId="29" fillId="3" borderId="49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 vertical="center"/>
    </xf>
    <xf numFmtId="2" fontId="41" fillId="0" borderId="14" xfId="0" applyNumberFormat="1" applyFont="1" applyBorder="1" applyAlignment="1">
      <alignment horizontal="center" vertical="center"/>
    </xf>
    <xf numFmtId="2" fontId="2" fillId="0" borderId="56" xfId="0" applyNumberFormat="1" applyFont="1" applyFill="1" applyBorder="1" applyAlignment="1">
      <alignment horizontal="center" vertical="center"/>
    </xf>
    <xf numFmtId="2" fontId="2" fillId="0" borderId="57" xfId="0" applyNumberFormat="1" applyFont="1" applyFill="1" applyBorder="1" applyAlignment="1">
      <alignment horizontal="center" vertical="center"/>
    </xf>
    <xf numFmtId="2" fontId="41" fillId="0" borderId="1" xfId="0" applyNumberFormat="1" applyFont="1" applyFill="1" applyBorder="1" applyAlignment="1">
      <alignment horizontal="center" vertical="center"/>
    </xf>
    <xf numFmtId="2" fontId="41" fillId="0" borderId="13" xfId="0" applyNumberFormat="1" applyFont="1" applyFill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2" fontId="38" fillId="0" borderId="1" xfId="0" applyNumberFormat="1" applyFont="1" applyFill="1" applyBorder="1" applyAlignment="1">
      <alignment horizontal="center" vertical="center"/>
    </xf>
    <xf numFmtId="2" fontId="39" fillId="0" borderId="47" xfId="0" applyNumberFormat="1" applyFont="1" applyFill="1" applyBorder="1" applyAlignment="1">
      <alignment horizontal="center" vertical="center"/>
    </xf>
    <xf numFmtId="2" fontId="39" fillId="0" borderId="48" xfId="0" applyNumberFormat="1" applyFont="1" applyFill="1" applyBorder="1" applyAlignment="1">
      <alignment horizontal="center" vertical="center"/>
    </xf>
    <xf numFmtId="2" fontId="39" fillId="0" borderId="49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2" fontId="31" fillId="3" borderId="56" xfId="0" applyNumberFormat="1" applyFont="1" applyFill="1" applyBorder="1" applyAlignment="1">
      <alignment horizontal="center"/>
    </xf>
    <xf numFmtId="2" fontId="31" fillId="3" borderId="35" xfId="0" applyNumberFormat="1" applyFont="1" applyFill="1" applyBorder="1" applyAlignment="1">
      <alignment horizontal="center"/>
    </xf>
    <xf numFmtId="2" fontId="31" fillId="3" borderId="57" xfId="0" applyNumberFormat="1" applyFont="1" applyFill="1" applyBorder="1" applyAlignment="1">
      <alignment horizontal="center"/>
    </xf>
    <xf numFmtId="2" fontId="42" fillId="3" borderId="14" xfId="0" applyNumberFormat="1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/>
    </xf>
    <xf numFmtId="0" fontId="43" fillId="3" borderId="16" xfId="0" applyFont="1" applyFill="1" applyBorder="1" applyAlignment="1">
      <alignment horizontal="center" vertical="center"/>
    </xf>
    <xf numFmtId="0" fontId="43" fillId="3" borderId="14" xfId="0" applyNumberFormat="1" applyFont="1" applyFill="1" applyBorder="1" applyAlignment="1">
      <alignment horizontal="center" vertical="center"/>
    </xf>
    <xf numFmtId="1" fontId="43" fillId="3" borderId="14" xfId="0" applyNumberFormat="1" applyFont="1" applyFill="1" applyBorder="1" applyAlignment="1">
      <alignment horizontal="center" vertical="center"/>
    </xf>
    <xf numFmtId="1" fontId="43" fillId="3" borderId="13" xfId="0" applyNumberFormat="1" applyFont="1" applyFill="1" applyBorder="1" applyAlignment="1">
      <alignment horizontal="center" vertical="center"/>
    </xf>
    <xf numFmtId="2" fontId="31" fillId="0" borderId="2" xfId="0" applyNumberFormat="1" applyFont="1" applyBorder="1" applyAlignment="1">
      <alignment horizontal="center"/>
    </xf>
    <xf numFmtId="2" fontId="31" fillId="0" borderId="35" xfId="0" applyNumberFormat="1" applyFont="1" applyBorder="1" applyAlignment="1">
      <alignment horizontal="center"/>
    </xf>
    <xf numFmtId="2" fontId="31" fillId="0" borderId="12" xfId="0" applyNumberFormat="1" applyFont="1" applyBorder="1" applyAlignment="1">
      <alignment horizontal="center"/>
    </xf>
    <xf numFmtId="2" fontId="31" fillId="0" borderId="57" xfId="0" applyNumberFormat="1" applyFont="1" applyBorder="1" applyAlignment="1">
      <alignment horizontal="center"/>
    </xf>
    <xf numFmtId="2" fontId="31" fillId="0" borderId="57" xfId="0" applyNumberFormat="1" applyFont="1" applyFill="1" applyBorder="1" applyAlignment="1">
      <alignment horizontal="center"/>
    </xf>
    <xf numFmtId="2" fontId="31" fillId="0" borderId="40" xfId="0" applyNumberFormat="1" applyFont="1" applyBorder="1" applyAlignment="1">
      <alignment horizontal="center"/>
    </xf>
    <xf numFmtId="2" fontId="31" fillId="3" borderId="35" xfId="0" applyNumberFormat="1" applyFont="1" applyFill="1" applyBorder="1" applyAlignment="1">
      <alignment horizontal="center" vertical="center"/>
    </xf>
    <xf numFmtId="2" fontId="31" fillId="3" borderId="40" xfId="0" applyNumberFormat="1" applyFont="1" applyFill="1" applyBorder="1" applyAlignment="1">
      <alignment horizontal="center" vertical="center"/>
    </xf>
    <xf numFmtId="2" fontId="31" fillId="0" borderId="44" xfId="0" applyNumberFormat="1" applyFont="1" applyFill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2" fontId="31" fillId="0" borderId="45" xfId="0" applyNumberFormat="1" applyFont="1" applyFill="1" applyBorder="1" applyAlignment="1">
      <alignment horizontal="center"/>
    </xf>
    <xf numFmtId="2" fontId="31" fillId="0" borderId="8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2" fontId="32" fillId="3" borderId="6" xfId="0" applyNumberFormat="1" applyFont="1" applyFill="1" applyBorder="1" applyAlignment="1">
      <alignment horizontal="center"/>
    </xf>
    <xf numFmtId="2" fontId="31" fillId="3" borderId="55" xfId="0" applyNumberFormat="1" applyFont="1" applyFill="1" applyBorder="1" applyAlignment="1">
      <alignment horizontal="center"/>
    </xf>
    <xf numFmtId="2" fontId="31" fillId="3" borderId="40" xfId="0" applyNumberFormat="1" applyFont="1" applyFill="1" applyBorder="1" applyAlignment="1">
      <alignment horizontal="center"/>
    </xf>
    <xf numFmtId="2" fontId="32" fillId="3" borderId="14" xfId="0" applyNumberFormat="1" applyFont="1" applyFill="1" applyBorder="1" applyAlignment="1">
      <alignment horizontal="center"/>
    </xf>
    <xf numFmtId="2" fontId="32" fillId="3" borderId="5" xfId="0" applyNumberFormat="1" applyFont="1" applyFill="1" applyBorder="1" applyAlignment="1">
      <alignment horizontal="center" vertical="center"/>
    </xf>
    <xf numFmtId="1" fontId="32" fillId="3" borderId="15" xfId="0" applyNumberFormat="1" applyFont="1" applyFill="1" applyBorder="1" applyAlignment="1">
      <alignment horizontal="center"/>
    </xf>
    <xf numFmtId="1" fontId="32" fillId="3" borderId="14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/>
    </xf>
    <xf numFmtId="1" fontId="32" fillId="0" borderId="15" xfId="0" applyNumberFormat="1" applyFont="1" applyBorder="1" applyAlignment="1">
      <alignment horizontal="center"/>
    </xf>
    <xf numFmtId="1" fontId="32" fillId="0" borderId="14" xfId="0" applyNumberFormat="1" applyFont="1" applyFill="1" applyBorder="1" applyAlignment="1">
      <alignment horizontal="center"/>
    </xf>
    <xf numFmtId="0" fontId="33" fillId="0" borderId="16" xfId="0" applyFont="1" applyBorder="1" applyAlignment="1">
      <alignment horizontal="center" vertical="center"/>
    </xf>
    <xf numFmtId="1" fontId="33" fillId="3" borderId="14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2" fontId="32" fillId="3" borderId="14" xfId="0" applyNumberFormat="1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 vertical="center"/>
    </xf>
    <xf numFmtId="1" fontId="32" fillId="0" borderId="15" xfId="0" applyNumberFormat="1" applyFont="1" applyBorder="1" applyAlignment="1">
      <alignment horizontal="center" vertical="center"/>
    </xf>
    <xf numFmtId="1" fontId="32" fillId="0" borderId="25" xfId="0" applyNumberFormat="1" applyFont="1" applyBorder="1" applyAlignment="1">
      <alignment horizontal="center" vertical="center"/>
    </xf>
    <xf numFmtId="1" fontId="32" fillId="0" borderId="16" xfId="0" applyNumberFormat="1" applyFont="1" applyFill="1" applyBorder="1" applyAlignment="1">
      <alignment horizontal="center" vertical="center"/>
    </xf>
    <xf numFmtId="2" fontId="32" fillId="3" borderId="25" xfId="0" applyNumberFormat="1" applyFont="1" applyFill="1" applyBorder="1" applyAlignment="1">
      <alignment horizontal="center" vertical="center"/>
    </xf>
    <xf numFmtId="2" fontId="31" fillId="0" borderId="55" xfId="0" applyNumberFormat="1" applyFont="1" applyBorder="1" applyAlignment="1">
      <alignment horizontal="center"/>
    </xf>
    <xf numFmtId="2" fontId="31" fillId="3" borderId="12" xfId="0" applyNumberFormat="1" applyFont="1" applyFill="1" applyBorder="1" applyAlignment="1">
      <alignment horizontal="center"/>
    </xf>
    <xf numFmtId="2" fontId="31" fillId="0" borderId="52" xfId="0" applyNumberFormat="1" applyFont="1" applyFill="1" applyBorder="1" applyAlignment="1">
      <alignment horizontal="center"/>
    </xf>
    <xf numFmtId="2" fontId="31" fillId="0" borderId="51" xfId="0" applyNumberFormat="1" applyFont="1" applyFill="1" applyBorder="1" applyAlignment="1">
      <alignment horizontal="center"/>
    </xf>
    <xf numFmtId="2" fontId="31" fillId="0" borderId="56" xfId="0" applyNumberFormat="1" applyFont="1" applyBorder="1" applyAlignment="1">
      <alignment horizontal="center"/>
    </xf>
    <xf numFmtId="2" fontId="31" fillId="3" borderId="56" xfId="0" applyNumberFormat="1" applyFont="1" applyFill="1" applyBorder="1" applyAlignment="1">
      <alignment horizontal="center" vertical="center"/>
    </xf>
    <xf numFmtId="1" fontId="33" fillId="3" borderId="15" xfId="0" applyNumberFormat="1" applyFont="1" applyFill="1" applyBorder="1" applyAlignment="1">
      <alignment horizontal="center" vertical="center"/>
    </xf>
    <xf numFmtId="164" fontId="31" fillId="0" borderId="47" xfId="0" applyNumberFormat="1" applyFont="1" applyBorder="1" applyAlignment="1">
      <alignment horizontal="center"/>
    </xf>
    <xf numFmtId="164" fontId="31" fillId="0" borderId="48" xfId="0" applyNumberFormat="1" applyFont="1" applyBorder="1" applyAlignment="1">
      <alignment horizontal="center"/>
    </xf>
    <xf numFmtId="164" fontId="31" fillId="0" borderId="49" xfId="0" applyNumberFormat="1" applyFont="1" applyBorder="1" applyAlignment="1">
      <alignment horizontal="center"/>
    </xf>
    <xf numFmtId="164" fontId="31" fillId="0" borderId="55" xfId="0" applyNumberFormat="1" applyFont="1" applyBorder="1" applyAlignment="1">
      <alignment horizontal="center"/>
    </xf>
    <xf numFmtId="164" fontId="31" fillId="0" borderId="35" xfId="0" applyNumberFormat="1" applyFont="1" applyBorder="1" applyAlignment="1">
      <alignment horizontal="center"/>
    </xf>
    <xf numFmtId="164" fontId="31" fillId="0" borderId="40" xfId="0" applyNumberFormat="1" applyFont="1" applyBorder="1" applyAlignment="1">
      <alignment horizontal="center"/>
    </xf>
    <xf numFmtId="1" fontId="32" fillId="0" borderId="14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64" fontId="32" fillId="0" borderId="6" xfId="0" applyNumberFormat="1" applyFont="1" applyBorder="1" applyAlignment="1">
      <alignment horizontal="center"/>
    </xf>
    <xf numFmtId="1" fontId="33" fillId="0" borderId="6" xfId="0" applyNumberFormat="1" applyFont="1" applyBorder="1" applyAlignment="1">
      <alignment horizontal="center"/>
    </xf>
    <xf numFmtId="164" fontId="31" fillId="0" borderId="47" xfId="0" applyNumberFormat="1" applyFont="1" applyBorder="1" applyAlignment="1">
      <alignment horizontal="center" vertical="center"/>
    </xf>
    <xf numFmtId="164" fontId="31" fillId="0" borderId="48" xfId="0" applyNumberFormat="1" applyFont="1" applyBorder="1" applyAlignment="1">
      <alignment horizontal="center" vertical="center"/>
    </xf>
    <xf numFmtId="164" fontId="31" fillId="0" borderId="49" xfId="0" applyNumberFormat="1" applyFont="1" applyBorder="1" applyAlignment="1">
      <alignment horizontal="center" vertical="center"/>
    </xf>
    <xf numFmtId="164" fontId="31" fillId="0" borderId="55" xfId="0" applyNumberFormat="1" applyFont="1" applyBorder="1" applyAlignment="1">
      <alignment horizontal="center" vertical="center"/>
    </xf>
    <xf numFmtId="164" fontId="31" fillId="0" borderId="35" xfId="0" applyNumberFormat="1" applyFont="1" applyBorder="1" applyAlignment="1">
      <alignment horizontal="center" vertical="center"/>
    </xf>
    <xf numFmtId="164" fontId="31" fillId="0" borderId="40" xfId="0" applyNumberFormat="1" applyFont="1" applyBorder="1" applyAlignment="1">
      <alignment horizontal="center" vertical="center"/>
    </xf>
    <xf numFmtId="1" fontId="32" fillId="0" borderId="14" xfId="0" applyNumberFormat="1" applyFont="1" applyBorder="1" applyAlignment="1">
      <alignment horizontal="center" vertical="center"/>
    </xf>
    <xf numFmtId="164" fontId="32" fillId="0" borderId="6" xfId="0" applyNumberFormat="1" applyFont="1" applyBorder="1" applyAlignment="1">
      <alignment horizontal="center" vertical="center"/>
    </xf>
    <xf numFmtId="164" fontId="32" fillId="0" borderId="13" xfId="0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164" fontId="45" fillId="3" borderId="14" xfId="0" applyNumberFormat="1" applyFont="1" applyFill="1" applyBorder="1" applyAlignment="1">
      <alignment horizontal="center" vertical="center"/>
    </xf>
    <xf numFmtId="164" fontId="45" fillId="0" borderId="14" xfId="0" applyNumberFormat="1" applyFont="1" applyFill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1" fontId="17" fillId="0" borderId="13" xfId="0" applyNumberFormat="1" applyFont="1" applyFill="1" applyBorder="1" applyAlignment="1">
      <alignment horizontal="center" vertical="center"/>
    </xf>
    <xf numFmtId="166" fontId="32" fillId="3" borderId="14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2" fontId="2" fillId="0" borderId="49" xfId="0" applyNumberFormat="1" applyFont="1" applyBorder="1" applyAlignment="1">
      <alignment horizontal="center"/>
    </xf>
    <xf numFmtId="2" fontId="38" fillId="0" borderId="15" xfId="0" applyNumberFormat="1" applyFont="1" applyBorder="1" applyAlignment="1">
      <alignment horizontal="center"/>
    </xf>
    <xf numFmtId="2" fontId="38" fillId="0" borderId="47" xfId="0" applyNumberFormat="1" applyFont="1" applyBorder="1" applyAlignment="1">
      <alignment horizontal="center"/>
    </xf>
    <xf numFmtId="2" fontId="38" fillId="0" borderId="16" xfId="0" applyNumberFormat="1" applyFont="1" applyBorder="1" applyAlignment="1">
      <alignment horizontal="center"/>
    </xf>
    <xf numFmtId="2" fontId="2" fillId="3" borderId="48" xfId="0" applyNumberFormat="1" applyFont="1" applyFill="1" applyBorder="1" applyAlignment="1">
      <alignment horizontal="center"/>
    </xf>
    <xf numFmtId="2" fontId="2" fillId="3" borderId="49" xfId="0" applyNumberFormat="1" applyFont="1" applyFill="1" applyBorder="1" applyAlignment="1">
      <alignment horizontal="center" vertical="center"/>
    </xf>
    <xf numFmtId="2" fontId="2" fillId="3" borderId="49" xfId="0" applyNumberFormat="1" applyFont="1" applyFill="1" applyBorder="1" applyAlignment="1">
      <alignment horizontal="center"/>
    </xf>
    <xf numFmtId="2" fontId="38" fillId="0" borderId="1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31" fillId="0" borderId="0" xfId="0" applyNumberFormat="1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/>
    </xf>
    <xf numFmtId="1" fontId="32" fillId="3" borderId="25" xfId="0" applyNumberFormat="1" applyFont="1" applyFill="1" applyBorder="1" applyAlignment="1">
      <alignment horizontal="center"/>
    </xf>
    <xf numFmtId="1" fontId="31" fillId="0" borderId="5" xfId="0" applyNumberFormat="1" applyFont="1" applyFill="1" applyBorder="1" applyAlignment="1">
      <alignment horizontal="center"/>
    </xf>
    <xf numFmtId="1" fontId="31" fillId="0" borderId="12" xfId="0" applyNumberFormat="1" applyFont="1" applyFill="1" applyBorder="1" applyAlignment="1">
      <alignment horizontal="center"/>
    </xf>
    <xf numFmtId="1" fontId="31" fillId="0" borderId="29" xfId="0" applyNumberFormat="1" applyFont="1" applyFill="1" applyBorder="1" applyAlignment="1">
      <alignment horizontal="center"/>
    </xf>
    <xf numFmtId="1" fontId="31" fillId="0" borderId="27" xfId="0" applyNumberFormat="1" applyFont="1" applyFill="1" applyBorder="1" applyAlignment="1">
      <alignment horizontal="center"/>
    </xf>
    <xf numFmtId="0" fontId="33" fillId="0" borderId="59" xfId="0" applyFont="1" applyFill="1" applyBorder="1" applyAlignment="1">
      <alignment horizontal="center" vertical="center"/>
    </xf>
    <xf numFmtId="1" fontId="31" fillId="0" borderId="56" xfId="0" applyNumberFormat="1" applyFont="1" applyFill="1" applyBorder="1" applyAlignment="1">
      <alignment horizontal="center"/>
    </xf>
    <xf numFmtId="1" fontId="31" fillId="0" borderId="40" xfId="0" applyNumberFormat="1" applyFont="1" applyFill="1" applyBorder="1" applyAlignment="1">
      <alignment horizontal="center"/>
    </xf>
    <xf numFmtId="1" fontId="32" fillId="0" borderId="15" xfId="0" applyNumberFormat="1" applyFont="1" applyFill="1" applyBorder="1" applyAlignment="1">
      <alignment horizontal="center" vertical="center"/>
    </xf>
    <xf numFmtId="1" fontId="31" fillId="0" borderId="55" xfId="0" applyNumberFormat="1" applyFont="1" applyFill="1" applyBorder="1" applyAlignment="1">
      <alignment horizontal="center"/>
    </xf>
    <xf numFmtId="1" fontId="32" fillId="0" borderId="25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/>
    </xf>
    <xf numFmtId="0" fontId="36" fillId="0" borderId="1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2" fontId="31" fillId="0" borderId="35" xfId="0" applyNumberFormat="1" applyFont="1" applyFill="1" applyBorder="1" applyAlignment="1">
      <alignment horizontal="center" vertical="center"/>
    </xf>
    <xf numFmtId="2" fontId="31" fillId="0" borderId="57" xfId="0" applyNumberFormat="1" applyFont="1" applyFill="1" applyBorder="1" applyAlignment="1">
      <alignment horizontal="center" vertical="center"/>
    </xf>
    <xf numFmtId="2" fontId="31" fillId="3" borderId="20" xfId="0" applyNumberFormat="1" applyFont="1" applyFill="1" applyBorder="1" applyAlignment="1">
      <alignment horizontal="center" vertical="center"/>
    </xf>
    <xf numFmtId="2" fontId="31" fillId="3" borderId="17" xfId="0" applyNumberFormat="1" applyFont="1" applyFill="1" applyBorder="1" applyAlignment="1">
      <alignment horizontal="center" vertical="center"/>
    </xf>
    <xf numFmtId="2" fontId="31" fillId="3" borderId="23" xfId="0" applyNumberFormat="1" applyFont="1" applyFill="1" applyBorder="1" applyAlignment="1">
      <alignment horizontal="center" vertical="center"/>
    </xf>
    <xf numFmtId="2" fontId="34" fillId="0" borderId="47" xfId="0" applyNumberFormat="1" applyFont="1" applyBorder="1" applyAlignment="1">
      <alignment horizontal="center" vertical="center"/>
    </xf>
    <xf numFmtId="2" fontId="34" fillId="0" borderId="48" xfId="0" applyNumberFormat="1" applyFont="1" applyBorder="1" applyAlignment="1">
      <alignment horizontal="center" vertical="center"/>
    </xf>
    <xf numFmtId="2" fontId="34" fillId="0" borderId="48" xfId="0" applyNumberFormat="1" applyFont="1" applyFill="1" applyBorder="1" applyAlignment="1">
      <alignment horizontal="center" vertical="center"/>
    </xf>
    <xf numFmtId="2" fontId="34" fillId="0" borderId="49" xfId="0" applyNumberFormat="1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64" fontId="31" fillId="0" borderId="48" xfId="0" applyNumberFormat="1" applyFont="1" applyFill="1" applyBorder="1" applyAlignment="1">
      <alignment horizontal="center" vertical="center"/>
    </xf>
    <xf numFmtId="164" fontId="31" fillId="0" borderId="49" xfId="0" applyNumberFormat="1" applyFont="1" applyFill="1" applyBorder="1" applyAlignment="1">
      <alignment horizontal="center" vertical="center"/>
    </xf>
    <xf numFmtId="164" fontId="31" fillId="0" borderId="54" xfId="0" applyNumberFormat="1" applyFont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/>
    </xf>
    <xf numFmtId="164" fontId="31" fillId="0" borderId="47" xfId="0" applyNumberFormat="1" applyFont="1" applyFill="1" applyBorder="1" applyAlignment="1">
      <alignment horizontal="center" vertical="center"/>
    </xf>
    <xf numFmtId="164" fontId="31" fillId="0" borderId="53" xfId="0" applyNumberFormat="1" applyFont="1" applyBorder="1" applyAlignment="1">
      <alignment horizontal="center" vertical="center"/>
    </xf>
    <xf numFmtId="166" fontId="31" fillId="0" borderId="47" xfId="0" applyNumberFormat="1" applyFont="1" applyFill="1" applyBorder="1" applyAlignment="1">
      <alignment horizontal="center" vertical="center"/>
    </xf>
    <xf numFmtId="1" fontId="33" fillId="0" borderId="6" xfId="0" applyNumberFormat="1" applyFont="1" applyFill="1" applyBorder="1" applyAlignment="1">
      <alignment horizontal="center" vertical="center"/>
    </xf>
    <xf numFmtId="166" fontId="31" fillId="0" borderId="48" xfId="0" applyNumberFormat="1" applyFont="1" applyFill="1" applyBorder="1" applyAlignment="1">
      <alignment horizontal="center" vertical="center"/>
    </xf>
    <xf numFmtId="166" fontId="31" fillId="0" borderId="49" xfId="0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/>
    </xf>
    <xf numFmtId="1" fontId="32" fillId="0" borderId="6" xfId="0" applyNumberFormat="1" applyFont="1" applyBorder="1" applyAlignment="1">
      <alignment horizontal="center" vertical="center"/>
    </xf>
    <xf numFmtId="1" fontId="31" fillId="0" borderId="55" xfId="0" applyNumberFormat="1" applyFont="1" applyBorder="1" applyAlignment="1">
      <alignment horizontal="center" vertical="center"/>
    </xf>
    <xf numFmtId="1" fontId="31" fillId="0" borderId="35" xfId="0" applyNumberFormat="1" applyFont="1" applyBorder="1" applyAlignment="1">
      <alignment horizontal="center" vertical="center"/>
    </xf>
    <xf numFmtId="1" fontId="31" fillId="0" borderId="40" xfId="0" applyNumberFormat="1" applyFont="1" applyBorder="1" applyAlignment="1">
      <alignment horizontal="center" vertical="center"/>
    </xf>
    <xf numFmtId="1" fontId="32" fillId="0" borderId="13" xfId="0" applyNumberFormat="1" applyFont="1" applyBorder="1" applyAlignment="1">
      <alignment horizontal="center" vertical="center"/>
    </xf>
    <xf numFmtId="1" fontId="31" fillId="0" borderId="47" xfId="0" applyNumberFormat="1" applyFont="1" applyBorder="1" applyAlignment="1">
      <alignment horizontal="center" vertical="center"/>
    </xf>
    <xf numFmtId="1" fontId="31" fillId="0" borderId="48" xfId="0" applyNumberFormat="1" applyFont="1" applyBorder="1" applyAlignment="1">
      <alignment horizontal="center" vertical="center"/>
    </xf>
    <xf numFmtId="1" fontId="31" fillId="0" borderId="49" xfId="0" applyNumberFormat="1" applyFont="1" applyBorder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166" fontId="31" fillId="0" borderId="47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35" xfId="0" applyFont="1" applyBorder="1" applyAlignment="1">
      <alignment horizontal="left" vertical="center"/>
    </xf>
    <xf numFmtId="166" fontId="31" fillId="0" borderId="48" xfId="0" applyNumberFormat="1" applyFont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left" vertical="center"/>
    </xf>
    <xf numFmtId="0" fontId="31" fillId="0" borderId="36" xfId="0" applyFont="1" applyBorder="1" applyAlignment="1">
      <alignment horizontal="center" vertical="center"/>
    </xf>
    <xf numFmtId="0" fontId="31" fillId="0" borderId="40" xfId="0" applyFont="1" applyBorder="1" applyAlignment="1">
      <alignment horizontal="left" vertical="center"/>
    </xf>
    <xf numFmtId="166" fontId="31" fillId="0" borderId="49" xfId="0" applyNumberFormat="1" applyFont="1" applyBorder="1" applyAlignment="1">
      <alignment horizontal="center" vertical="center"/>
    </xf>
    <xf numFmtId="166" fontId="32" fillId="0" borderId="6" xfId="0" applyNumberFormat="1" applyFont="1" applyBorder="1" applyAlignment="1">
      <alignment horizontal="center" vertical="center"/>
    </xf>
    <xf numFmtId="0" fontId="31" fillId="0" borderId="47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left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left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left"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45" xfId="0" applyFont="1" applyFill="1" applyBorder="1" applyAlignment="1">
      <alignment horizontal="left" vertical="center"/>
    </xf>
    <xf numFmtId="1" fontId="33" fillId="0" borderId="6" xfId="0" applyNumberFormat="1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45" xfId="0" applyFont="1" applyBorder="1" applyAlignment="1">
      <alignment horizontal="left" vertical="center"/>
    </xf>
    <xf numFmtId="0" fontId="31" fillId="0" borderId="33" xfId="0" applyFont="1" applyBorder="1" applyAlignment="1">
      <alignment horizontal="center" vertical="center"/>
    </xf>
    <xf numFmtId="0" fontId="31" fillId="2" borderId="46" xfId="0" applyFont="1" applyFill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166" fontId="48" fillId="0" borderId="1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2" fillId="0" borderId="56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164" fontId="45" fillId="0" borderId="1" xfId="0" applyNumberFormat="1" applyFont="1" applyFill="1" applyBorder="1" applyAlignment="1">
      <alignment horizontal="center" vertical="center"/>
    </xf>
    <xf numFmtId="164" fontId="45" fillId="3" borderId="13" xfId="0" applyNumberFormat="1" applyFont="1" applyFill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6" fontId="32" fillId="0" borderId="14" xfId="0" applyNumberFormat="1" applyFont="1" applyFill="1" applyBorder="1" applyAlignment="1">
      <alignment horizontal="center" vertical="center"/>
    </xf>
    <xf numFmtId="166" fontId="32" fillId="0" borderId="5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38" fillId="0" borderId="41" xfId="0" applyFont="1" applyFill="1" applyBorder="1" applyAlignment="1">
      <alignment horizontal="left" vertical="center" wrapText="1"/>
    </xf>
    <xf numFmtId="0" fontId="38" fillId="0" borderId="59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center"/>
    </xf>
    <xf numFmtId="0" fontId="38" fillId="3" borderId="25" xfId="0" applyFont="1" applyFill="1" applyBorder="1" applyAlignment="1">
      <alignment horizontal="center"/>
    </xf>
    <xf numFmtId="0" fontId="39" fillId="3" borderId="25" xfId="0" applyFont="1" applyFill="1" applyBorder="1"/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29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2" fillId="0" borderId="32" xfId="0" applyFont="1" applyBorder="1" applyAlignment="1">
      <alignment horizontal="left" indent="1"/>
    </xf>
    <xf numFmtId="0" fontId="38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8" fillId="0" borderId="15" xfId="0" applyFont="1" applyFill="1" applyBorder="1" applyAlignment="1">
      <alignment horizontal="left" vertical="center"/>
    </xf>
    <xf numFmtId="0" fontId="38" fillId="0" borderId="16" xfId="0" applyFont="1" applyFill="1" applyBorder="1" applyAlignment="1">
      <alignment horizontal="left" vertical="center"/>
    </xf>
    <xf numFmtId="0" fontId="38" fillId="0" borderId="15" xfId="0" applyFont="1" applyFill="1" applyBorder="1" applyAlignment="1">
      <alignment horizontal="center"/>
    </xf>
    <xf numFmtId="0" fontId="39" fillId="0" borderId="25" xfId="0" applyFont="1" applyFill="1" applyBorder="1"/>
    <xf numFmtId="0" fontId="38" fillId="0" borderId="15" xfId="0" applyFont="1" applyFill="1" applyBorder="1" applyAlignment="1">
      <alignment horizontal="left" vertical="center" wrapText="1"/>
    </xf>
    <xf numFmtId="0" fontId="38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indent="1"/>
    </xf>
    <xf numFmtId="0" fontId="2" fillId="0" borderId="18" xfId="0" applyFont="1" applyFill="1" applyBorder="1" applyAlignment="1">
      <alignment horizontal="left" indent="1"/>
    </xf>
    <xf numFmtId="0" fontId="2" fillId="0" borderId="20" xfId="0" applyFont="1" applyFill="1" applyBorder="1" applyAlignment="1">
      <alignment horizontal="left" indent="1"/>
    </xf>
    <xf numFmtId="0" fontId="2" fillId="0" borderId="21" xfId="0" applyFont="1" applyFill="1" applyBorder="1" applyAlignment="1">
      <alignment horizontal="left" indent="1"/>
    </xf>
    <xf numFmtId="0" fontId="2" fillId="0" borderId="23" xfId="0" applyFont="1" applyFill="1" applyBorder="1" applyAlignment="1">
      <alignment horizontal="left" indent="1"/>
    </xf>
    <xf numFmtId="0" fontId="2" fillId="0" borderId="26" xfId="0" applyFont="1" applyFill="1" applyBorder="1" applyAlignment="1">
      <alignment horizontal="left" indent="1"/>
    </xf>
    <xf numFmtId="0" fontId="38" fillId="0" borderId="2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8" fillId="0" borderId="15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59" xfId="0" applyFont="1" applyBorder="1"/>
    <xf numFmtId="0" fontId="38" fillId="0" borderId="25" xfId="0" applyFont="1" applyBorder="1" applyAlignment="1">
      <alignment horizontal="left" vertical="center"/>
    </xf>
    <xf numFmtId="0" fontId="2" fillId="0" borderId="55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8" fillId="0" borderId="2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41" fillId="0" borderId="15" xfId="0" applyFont="1" applyBorder="1" applyAlignment="1">
      <alignment horizontal="left" vertical="center"/>
    </xf>
    <xf numFmtId="0" fontId="41" fillId="0" borderId="16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25" xfId="0" applyFont="1" applyFill="1" applyBorder="1"/>
    <xf numFmtId="0" fontId="32" fillId="3" borderId="11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left" indent="1"/>
    </xf>
    <xf numFmtId="0" fontId="31" fillId="3" borderId="32" xfId="0" applyFont="1" applyFill="1" applyBorder="1" applyAlignment="1">
      <alignment horizontal="left" indent="1"/>
    </xf>
    <xf numFmtId="0" fontId="42" fillId="3" borderId="15" xfId="0" applyFont="1" applyFill="1" applyBorder="1" applyAlignment="1">
      <alignment horizontal="left" vertical="center" wrapText="1"/>
    </xf>
    <xf numFmtId="0" fontId="42" fillId="3" borderId="16" xfId="0" applyFont="1" applyFill="1" applyBorder="1" applyAlignment="1">
      <alignment horizontal="left" vertical="center" wrapText="1"/>
    </xf>
    <xf numFmtId="0" fontId="42" fillId="3" borderId="15" xfId="0" applyFont="1" applyFill="1" applyBorder="1" applyAlignment="1">
      <alignment horizontal="left" vertical="center"/>
    </xf>
    <xf numFmtId="0" fontId="42" fillId="3" borderId="16" xfId="0" applyFont="1" applyFill="1" applyBorder="1" applyAlignment="1">
      <alignment horizontal="left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vertical="center"/>
    </xf>
    <xf numFmtId="0" fontId="31" fillId="3" borderId="18" xfId="0" applyFont="1" applyFill="1" applyBorder="1" applyAlignment="1">
      <alignment horizontal="left" indent="1"/>
    </xf>
    <xf numFmtId="0" fontId="31" fillId="3" borderId="27" xfId="0" applyFont="1" applyFill="1" applyBorder="1" applyAlignment="1">
      <alignment horizontal="left" indent="1"/>
    </xf>
    <xf numFmtId="0" fontId="31" fillId="3" borderId="21" xfId="0" applyFont="1" applyFill="1" applyBorder="1" applyAlignment="1">
      <alignment horizontal="left" indent="1"/>
    </xf>
    <xf numFmtId="0" fontId="31" fillId="3" borderId="29" xfId="0" applyFont="1" applyFill="1" applyBorder="1" applyAlignment="1">
      <alignment horizontal="left" indent="1"/>
    </xf>
    <xf numFmtId="0" fontId="32" fillId="0" borderId="15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3" borderId="12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1" fillId="0" borderId="60" xfId="0" applyFont="1" applyBorder="1" applyAlignment="1">
      <alignment horizontal="left" indent="1"/>
    </xf>
    <xf numFmtId="0" fontId="31" fillId="0" borderId="28" xfId="0" applyFont="1" applyBorder="1" applyAlignment="1">
      <alignment horizontal="left" indent="1"/>
    </xf>
    <xf numFmtId="0" fontId="31" fillId="0" borderId="20" xfId="0" applyFont="1" applyBorder="1" applyAlignment="1">
      <alignment horizontal="left" indent="1"/>
    </xf>
    <xf numFmtId="0" fontId="31" fillId="0" borderId="30" xfId="0" applyFont="1" applyBorder="1" applyAlignment="1">
      <alignment horizontal="left" indent="1"/>
    </xf>
    <xf numFmtId="0" fontId="31" fillId="0" borderId="23" xfId="0" applyFont="1" applyBorder="1" applyAlignment="1">
      <alignment horizontal="left" indent="1"/>
    </xf>
    <xf numFmtId="0" fontId="31" fillId="0" borderId="50" xfId="0" applyFont="1" applyBorder="1" applyAlignment="1">
      <alignment horizontal="left" indent="1"/>
    </xf>
    <xf numFmtId="0" fontId="32" fillId="0" borderId="25" xfId="0" applyFont="1" applyBorder="1" applyAlignment="1">
      <alignment horizontal="left" vertical="center"/>
    </xf>
    <xf numFmtId="0" fontId="32" fillId="3" borderId="15" xfId="0" applyFont="1" applyFill="1" applyBorder="1" applyAlignment="1">
      <alignment horizontal="left"/>
    </xf>
    <xf numFmtId="0" fontId="32" fillId="3" borderId="16" xfId="0" applyFont="1" applyFill="1" applyBorder="1" applyAlignment="1">
      <alignment horizontal="left"/>
    </xf>
    <xf numFmtId="0" fontId="32" fillId="0" borderId="41" xfId="0" applyFont="1" applyBorder="1" applyAlignment="1">
      <alignment horizontal="left" indent="1"/>
    </xf>
    <xf numFmtId="0" fontId="32" fillId="0" borderId="42" xfId="0" applyFont="1" applyBorder="1" applyAlignment="1">
      <alignment horizontal="left" indent="1"/>
    </xf>
    <xf numFmtId="0" fontId="32" fillId="0" borderId="15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1" fillId="0" borderId="21" xfId="0" applyFont="1" applyBorder="1" applyAlignment="1">
      <alignment horizontal="left" indent="1"/>
    </xf>
    <xf numFmtId="0" fontId="31" fillId="0" borderId="45" xfId="0" applyFont="1" applyBorder="1" applyAlignment="1">
      <alignment horizontal="left" indent="1"/>
    </xf>
    <xf numFmtId="0" fontId="31" fillId="0" borderId="26" xfId="0" applyFont="1" applyBorder="1" applyAlignment="1">
      <alignment horizontal="left" indent="1"/>
    </xf>
    <xf numFmtId="0" fontId="31" fillId="0" borderId="52" xfId="0" applyFont="1" applyBorder="1" applyAlignment="1">
      <alignment horizontal="left" indent="1"/>
    </xf>
    <xf numFmtId="0" fontId="32" fillId="0" borderId="15" xfId="0" applyFont="1" applyBorder="1" applyAlignment="1">
      <alignment horizontal="left" vertical="center" indent="1"/>
    </xf>
    <xf numFmtId="0" fontId="32" fillId="0" borderId="16" xfId="0" applyFont="1" applyBorder="1" applyAlignment="1">
      <alignment horizontal="left" vertical="center" indent="1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5" xfId="0" applyFont="1" applyBorder="1"/>
    <xf numFmtId="0" fontId="31" fillId="0" borderId="34" xfId="0" applyFont="1" applyBorder="1" applyAlignment="1">
      <alignment horizontal="left" indent="1"/>
    </xf>
    <xf numFmtId="0" fontId="31" fillId="0" borderId="44" xfId="0" applyFont="1" applyBorder="1" applyAlignment="1">
      <alignment horizontal="left" inden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0" fontId="32" fillId="0" borderId="16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32" fillId="0" borderId="25" xfId="0" applyFont="1" applyBorder="1" applyAlignment="1">
      <alignment horizontal="center" wrapText="1"/>
    </xf>
    <xf numFmtId="164" fontId="32" fillId="0" borderId="15" xfId="0" applyNumberFormat="1" applyFont="1" applyBorder="1" applyAlignment="1">
      <alignment horizontal="center" wrapText="1"/>
    </xf>
    <xf numFmtId="164" fontId="32" fillId="0" borderId="16" xfId="0" applyNumberFormat="1" applyFont="1" applyBorder="1" applyAlignment="1">
      <alignment horizont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164" fontId="32" fillId="0" borderId="6" xfId="0" applyNumberFormat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164" fontId="32" fillId="0" borderId="15" xfId="0" applyNumberFormat="1" applyFont="1" applyBorder="1" applyAlignment="1">
      <alignment horizontal="center" vertical="center" wrapText="1"/>
    </xf>
    <xf numFmtId="164" fontId="32" fillId="0" borderId="16" xfId="0" applyNumberFormat="1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2" fillId="0" borderId="25" xfId="0" applyFont="1" applyBorder="1" applyAlignment="1">
      <alignment vertical="center"/>
    </xf>
    <xf numFmtId="0" fontId="31" fillId="0" borderId="26" xfId="0" applyFont="1" applyBorder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44" fillId="0" borderId="15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44" fillId="3" borderId="15" xfId="0" applyFont="1" applyFill="1" applyBorder="1" applyAlignment="1">
      <alignment horizontal="left" vertical="center" wrapText="1"/>
    </xf>
    <xf numFmtId="0" fontId="44" fillId="3" borderId="2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45" fillId="3" borderId="15" xfId="0" applyFont="1" applyFill="1" applyBorder="1" applyAlignment="1">
      <alignment horizontal="left" vertical="center"/>
    </xf>
    <xf numFmtId="0" fontId="45" fillId="3" borderId="2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157039</xdr:rowOff>
    </xdr:from>
    <xdr:to>
      <xdr:col>12</xdr:col>
      <xdr:colOff>485775</xdr:colOff>
      <xdr:row>4</xdr:row>
      <xdr:rowOff>11482</xdr:rowOff>
    </xdr:to>
    <xdr:sp macro="" textlink="">
      <xdr:nvSpPr>
        <xdr:cNvPr id="2" name="Поле 1"/>
        <xdr:cNvSpPr txBox="1"/>
      </xdr:nvSpPr>
      <xdr:spPr>
        <a:xfrm>
          <a:off x="180975" y="557089"/>
          <a:ext cx="8534400" cy="25449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marL="228600" lvl="0" indent="-228600" algn="ctr">
            <a:spcAft>
              <a:spcPts val="0"/>
            </a:spcAft>
            <a:buFont typeface="Arial"/>
            <a:buChar char=""/>
            <a:tabLst>
              <a:tab pos="3150870" algn="l"/>
            </a:tabLst>
          </a:pPr>
          <a:endParaRPr lang="ru-RU" sz="1100" b="1" i="1">
            <a:solidFill>
              <a:schemeClr val="accent5">
                <a:lumMod val="75000"/>
              </a:schemeClr>
            </a:solidFill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view="pageBreakPreview" topLeftCell="A10" zoomScaleNormal="100" zoomScaleSheetLayoutView="100" workbookViewId="0">
      <selection activeCell="J22" sqref="J22"/>
    </sheetView>
  </sheetViews>
  <sheetFormatPr defaultRowHeight="15.75" x14ac:dyDescent="0.25"/>
  <cols>
    <col min="7" max="7" width="9" customWidth="1"/>
  </cols>
  <sheetData>
    <row r="1" spans="1:16" ht="15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5.75" customHeight="1" x14ac:dyDescent="0.25">
      <c r="A2" s="34"/>
      <c r="B2" s="695" t="s">
        <v>124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34"/>
      <c r="N2" s="34"/>
      <c r="O2" s="34"/>
      <c r="P2" s="34"/>
    </row>
    <row r="3" spans="1:16" ht="15.75" customHeight="1" x14ac:dyDescent="0.25">
      <c r="A3" s="34"/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34"/>
      <c r="N3" s="34"/>
      <c r="O3" s="34"/>
      <c r="P3" s="34"/>
    </row>
    <row r="4" spans="1:16" ht="15.75" customHeight="1" x14ac:dyDescent="0.25">
      <c r="A4" s="34"/>
      <c r="B4" s="695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34"/>
      <c r="N4" s="34"/>
      <c r="O4" s="34"/>
      <c r="P4" s="34"/>
    </row>
    <row r="5" spans="1:16" ht="15.75" customHeight="1" x14ac:dyDescent="0.25">
      <c r="A5" s="34"/>
      <c r="B5" s="695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34"/>
      <c r="N5" s="34"/>
      <c r="O5" s="34"/>
      <c r="P5" s="34"/>
    </row>
    <row r="6" spans="1:16" ht="15.75" customHeight="1" x14ac:dyDescent="0.25">
      <c r="A6" s="34"/>
      <c r="B6" s="695"/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34"/>
      <c r="N6" s="34"/>
      <c r="O6" s="34"/>
      <c r="P6" s="34"/>
    </row>
    <row r="7" spans="1:16" ht="15.75" customHeight="1" x14ac:dyDescent="0.25">
      <c r="A7" s="34"/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34"/>
      <c r="N7" s="34"/>
      <c r="O7" s="34"/>
      <c r="P7" s="34"/>
    </row>
    <row r="8" spans="1:16" ht="15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s="30" customFormat="1" ht="35.25" customHeight="1" x14ac:dyDescent="0.25">
      <c r="A10" s="694" t="s">
        <v>98</v>
      </c>
      <c r="B10" s="694"/>
      <c r="C10" s="694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31"/>
      <c r="O10" s="31"/>
      <c r="P10" s="31"/>
    </row>
    <row r="11" spans="1:16" ht="30" customHeight="1" x14ac:dyDescent="0.25">
      <c r="A11" s="696" t="s">
        <v>176</v>
      </c>
      <c r="B11" s="696"/>
      <c r="C11" s="696"/>
      <c r="D11" s="696"/>
      <c r="E11" s="696"/>
      <c r="F11" s="696"/>
      <c r="G11" s="696"/>
      <c r="H11" s="696"/>
      <c r="I11" s="696"/>
      <c r="J11" s="696"/>
      <c r="K11" s="696"/>
      <c r="L11" s="696"/>
      <c r="M11" s="696"/>
      <c r="N11" s="32"/>
      <c r="O11" s="32"/>
      <c r="P11" s="32"/>
    </row>
    <row r="12" spans="1:16" ht="15.75" customHeight="1" x14ac:dyDescent="0.4">
      <c r="A12" s="692" t="s">
        <v>170</v>
      </c>
      <c r="B12" s="692"/>
      <c r="C12" s="692"/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38"/>
      <c r="O12" s="38"/>
      <c r="P12" s="38"/>
    </row>
    <row r="13" spans="1:16" ht="30" customHeight="1" x14ac:dyDescent="0.4">
      <c r="A13" s="692"/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38"/>
      <c r="O13" s="38"/>
      <c r="P13" s="38"/>
    </row>
    <row r="14" spans="1:16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157"/>
      <c r="M21" s="33"/>
      <c r="N21" s="33"/>
      <c r="O21" s="33"/>
      <c r="P21" s="33"/>
    </row>
    <row r="22" spans="1:16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26.25" customHeight="1" x14ac:dyDescent="0.25">
      <c r="A28" s="33"/>
      <c r="B28" s="33"/>
      <c r="C28" s="33"/>
      <c r="D28" s="33"/>
      <c r="E28" s="33"/>
      <c r="F28" s="693" t="s">
        <v>177</v>
      </c>
      <c r="G28" s="693"/>
      <c r="H28" s="693"/>
      <c r="I28" s="39"/>
      <c r="J28" s="39"/>
      <c r="K28" s="39"/>
      <c r="L28" s="33"/>
      <c r="M28" s="33"/>
      <c r="N28" s="33"/>
      <c r="O28" s="33"/>
      <c r="P28" s="33"/>
    </row>
  </sheetData>
  <mergeCells count="5">
    <mergeCell ref="A12:M13"/>
    <mergeCell ref="F28:H28"/>
    <mergeCell ref="A10:M10"/>
    <mergeCell ref="B2:L7"/>
    <mergeCell ref="A11:M11"/>
  </mergeCells>
  <printOptions horizontalCentered="1" verticalCentered="1"/>
  <pageMargins left="0.25" right="0.25" top="0.75" bottom="0.75" header="0.3" footer="0.3"/>
  <pageSetup paperSize="9" scale="7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zoomScaleSheetLayoutView="110" workbookViewId="0">
      <pane ySplit="4" topLeftCell="A5" activePane="bottomLeft" state="frozen"/>
      <selection pane="bottomLeft" activeCell="E13" sqref="E13"/>
    </sheetView>
  </sheetViews>
  <sheetFormatPr defaultColWidth="9" defaultRowHeight="15.75" x14ac:dyDescent="0.25"/>
  <cols>
    <col min="1" max="1" width="6.375" style="164" customWidth="1"/>
    <col min="2" max="2" width="21.5" style="164" customWidth="1"/>
    <col min="3" max="3" width="10.125" style="181" customWidth="1"/>
    <col min="4" max="4" width="8" style="181" customWidth="1"/>
    <col min="5" max="5" width="7.875" style="181" customWidth="1"/>
    <col min="6" max="6" width="10.25" style="181" customWidth="1"/>
    <col min="7" max="7" width="10" style="181" customWidth="1"/>
    <col min="8" max="8" width="10.5" style="181" customWidth="1"/>
    <col min="9" max="9" width="10" style="181" customWidth="1"/>
    <col min="10" max="10" width="11.125" style="181" customWidth="1"/>
    <col min="11" max="11" width="11.5" style="181" customWidth="1"/>
    <col min="12" max="16384" width="9" style="164"/>
  </cols>
  <sheetData>
    <row r="1" spans="1:11" ht="29.25" customHeight="1" thickBot="1" x14ac:dyDescent="0.3">
      <c r="A1" s="840" t="s">
        <v>85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</row>
    <row r="2" spans="1:11" ht="16.5" thickBot="1" x14ac:dyDescent="0.3">
      <c r="A2" s="841" t="s">
        <v>3</v>
      </c>
      <c r="B2" s="841" t="s">
        <v>4</v>
      </c>
      <c r="C2" s="843" t="s">
        <v>86</v>
      </c>
      <c r="D2" s="844"/>
      <c r="E2" s="845" t="s">
        <v>87</v>
      </c>
      <c r="F2" s="846"/>
      <c r="G2" s="846"/>
      <c r="H2" s="846"/>
      <c r="I2" s="844"/>
      <c r="J2" s="847" t="s">
        <v>88</v>
      </c>
      <c r="K2" s="848"/>
    </row>
    <row r="3" spans="1:11" ht="20.25" customHeight="1" thickBot="1" x14ac:dyDescent="0.3">
      <c r="A3" s="823"/>
      <c r="B3" s="842"/>
      <c r="C3" s="841" t="s">
        <v>164</v>
      </c>
      <c r="D3" s="849" t="s">
        <v>89</v>
      </c>
      <c r="E3" s="841" t="s">
        <v>9</v>
      </c>
      <c r="F3" s="851" t="s">
        <v>90</v>
      </c>
      <c r="G3" s="852"/>
      <c r="H3" s="852"/>
      <c r="I3" s="853"/>
      <c r="J3" s="854" t="s">
        <v>9</v>
      </c>
      <c r="K3" s="854" t="s">
        <v>165</v>
      </c>
    </row>
    <row r="4" spans="1:11" ht="32.25" thickBot="1" x14ac:dyDescent="0.3">
      <c r="A4" s="823"/>
      <c r="B4" s="842"/>
      <c r="C4" s="823"/>
      <c r="D4" s="850"/>
      <c r="E4" s="823"/>
      <c r="F4" s="345" t="s">
        <v>91</v>
      </c>
      <c r="G4" s="321" t="s">
        <v>163</v>
      </c>
      <c r="H4" s="321" t="s">
        <v>92</v>
      </c>
      <c r="I4" s="321" t="s">
        <v>163</v>
      </c>
      <c r="J4" s="855"/>
      <c r="K4" s="855"/>
    </row>
    <row r="5" spans="1:11" s="166" customFormat="1" ht="16.5" thickBot="1" x14ac:dyDescent="0.3">
      <c r="A5" s="165">
        <v>1</v>
      </c>
      <c r="B5" s="165">
        <v>2</v>
      </c>
      <c r="C5" s="165">
        <v>3</v>
      </c>
      <c r="D5" s="165">
        <v>4</v>
      </c>
      <c r="E5" s="165">
        <v>5</v>
      </c>
      <c r="F5" s="622">
        <v>6</v>
      </c>
      <c r="G5" s="165">
        <v>7</v>
      </c>
      <c r="H5" s="165">
        <v>8</v>
      </c>
      <c r="I5" s="165">
        <v>9</v>
      </c>
      <c r="J5" s="165">
        <v>10</v>
      </c>
      <c r="K5" s="165">
        <v>11</v>
      </c>
    </row>
    <row r="6" spans="1:11" ht="16.5" thickBot="1" x14ac:dyDescent="0.3">
      <c r="A6" s="834" t="s">
        <v>11</v>
      </c>
      <c r="B6" s="835"/>
      <c r="C6" s="545">
        <f>C7+C8+C9+C10+C11+C12+C13</f>
        <v>1372.15</v>
      </c>
      <c r="D6" s="545">
        <f t="shared" ref="D6:I6" si="0">D7+D8+D9+D10+D11+D12+D13</f>
        <v>1236</v>
      </c>
      <c r="E6" s="545">
        <f t="shared" si="0"/>
        <v>919</v>
      </c>
      <c r="F6" s="545">
        <f t="shared" si="0"/>
        <v>717</v>
      </c>
      <c r="G6" s="545">
        <f t="shared" si="0"/>
        <v>285</v>
      </c>
      <c r="H6" s="545">
        <f t="shared" si="0"/>
        <v>185</v>
      </c>
      <c r="I6" s="545">
        <f t="shared" si="0"/>
        <v>81</v>
      </c>
      <c r="J6" s="546">
        <f>(F6+I6)*100/E6</f>
        <v>86.833514689880303</v>
      </c>
      <c r="K6" s="546">
        <f>(G6+I6)*100/E6</f>
        <v>39.825897714907505</v>
      </c>
    </row>
    <row r="7" spans="1:11" x14ac:dyDescent="0.25">
      <c r="A7" s="263">
        <v>1</v>
      </c>
      <c r="B7" s="264" t="s">
        <v>12</v>
      </c>
      <c r="C7" s="232">
        <v>167.5</v>
      </c>
      <c r="D7" s="234">
        <v>107</v>
      </c>
      <c r="E7" s="158">
        <v>90</v>
      </c>
      <c r="F7" s="158">
        <v>57</v>
      </c>
      <c r="G7" s="158">
        <v>22</v>
      </c>
      <c r="H7" s="158">
        <v>33</v>
      </c>
      <c r="I7" s="350">
        <v>20</v>
      </c>
      <c r="J7" s="542">
        <f t="shared" ref="J7:J16" si="1">(F7+I7)*100/E7</f>
        <v>85.555555555555557</v>
      </c>
      <c r="K7" s="539">
        <f t="shared" ref="K7:K62" si="2">(G7+I7)*100/E7</f>
        <v>46.666666666666664</v>
      </c>
    </row>
    <row r="8" spans="1:11" x14ac:dyDescent="0.25">
      <c r="A8" s="265">
        <v>2</v>
      </c>
      <c r="B8" s="266" t="s">
        <v>13</v>
      </c>
      <c r="C8" s="205">
        <v>132.25</v>
      </c>
      <c r="D8" s="207">
        <v>131</v>
      </c>
      <c r="E8" s="159">
        <v>98</v>
      </c>
      <c r="F8" s="159">
        <v>79</v>
      </c>
      <c r="G8" s="159">
        <v>12</v>
      </c>
      <c r="H8" s="159">
        <v>17</v>
      </c>
      <c r="I8" s="351">
        <v>7</v>
      </c>
      <c r="J8" s="543">
        <f t="shared" si="1"/>
        <v>87.755102040816325</v>
      </c>
      <c r="K8" s="540">
        <f t="shared" si="2"/>
        <v>19.387755102040817</v>
      </c>
    </row>
    <row r="9" spans="1:11" x14ac:dyDescent="0.25">
      <c r="A9" s="265">
        <v>3</v>
      </c>
      <c r="B9" s="266" t="s">
        <v>14</v>
      </c>
      <c r="C9" s="205">
        <v>85.75</v>
      </c>
      <c r="D9" s="207">
        <v>81</v>
      </c>
      <c r="E9" s="159">
        <v>63</v>
      </c>
      <c r="F9" s="159">
        <v>47</v>
      </c>
      <c r="G9" s="159">
        <v>40</v>
      </c>
      <c r="H9" s="159">
        <v>11</v>
      </c>
      <c r="I9" s="351">
        <v>10</v>
      </c>
      <c r="J9" s="543">
        <f t="shared" si="1"/>
        <v>90.476190476190482</v>
      </c>
      <c r="K9" s="540">
        <f t="shared" si="2"/>
        <v>79.365079365079367</v>
      </c>
    </row>
    <row r="10" spans="1:11" x14ac:dyDescent="0.25">
      <c r="A10" s="265">
        <v>4</v>
      </c>
      <c r="B10" s="266" t="s">
        <v>15</v>
      </c>
      <c r="C10" s="205">
        <v>47.75</v>
      </c>
      <c r="D10" s="207">
        <v>44</v>
      </c>
      <c r="E10" s="159">
        <v>40</v>
      </c>
      <c r="F10" s="159">
        <v>24</v>
      </c>
      <c r="G10" s="159">
        <v>10</v>
      </c>
      <c r="H10" s="159">
        <v>15</v>
      </c>
      <c r="I10" s="351">
        <v>3</v>
      </c>
      <c r="J10" s="543">
        <f t="shared" si="1"/>
        <v>67.5</v>
      </c>
      <c r="K10" s="540">
        <f t="shared" si="2"/>
        <v>32.5</v>
      </c>
    </row>
    <row r="11" spans="1:11" x14ac:dyDescent="0.25">
      <c r="A11" s="265">
        <v>5</v>
      </c>
      <c r="B11" s="266" t="s">
        <v>16</v>
      </c>
      <c r="C11" s="205">
        <v>481.25</v>
      </c>
      <c r="D11" s="207">
        <v>450</v>
      </c>
      <c r="E11" s="159">
        <v>284</v>
      </c>
      <c r="F11" s="159">
        <v>262</v>
      </c>
      <c r="G11" s="159">
        <v>105</v>
      </c>
      <c r="H11" s="159">
        <v>21</v>
      </c>
      <c r="I11" s="351">
        <v>15</v>
      </c>
      <c r="J11" s="543">
        <f t="shared" si="1"/>
        <v>97.535211267605632</v>
      </c>
      <c r="K11" s="540">
        <f t="shared" si="2"/>
        <v>42.25352112676056</v>
      </c>
    </row>
    <row r="12" spans="1:11" s="171" customFormat="1" x14ac:dyDescent="0.25">
      <c r="A12" s="267">
        <v>6</v>
      </c>
      <c r="B12" s="268" t="s">
        <v>105</v>
      </c>
      <c r="C12" s="169">
        <v>201.65</v>
      </c>
      <c r="D12" s="207">
        <v>200</v>
      </c>
      <c r="E12" s="159">
        <v>159</v>
      </c>
      <c r="F12" s="159">
        <v>113</v>
      </c>
      <c r="G12" s="159">
        <v>67</v>
      </c>
      <c r="H12" s="159">
        <v>40</v>
      </c>
      <c r="I12" s="351">
        <v>22</v>
      </c>
      <c r="J12" s="543">
        <f t="shared" si="1"/>
        <v>84.905660377358487</v>
      </c>
      <c r="K12" s="540">
        <f t="shared" si="2"/>
        <v>55.974842767295598</v>
      </c>
    </row>
    <row r="13" spans="1:11" s="171" customFormat="1" x14ac:dyDescent="0.25">
      <c r="A13" s="267">
        <v>7</v>
      </c>
      <c r="B13" s="268" t="s">
        <v>108</v>
      </c>
      <c r="C13" s="169">
        <f>C14+C15+C16</f>
        <v>256</v>
      </c>
      <c r="D13" s="207">
        <f t="shared" ref="D13:E13" si="3">D14+D15+D16</f>
        <v>223</v>
      </c>
      <c r="E13" s="207">
        <f t="shared" si="3"/>
        <v>185</v>
      </c>
      <c r="F13" s="207">
        <f t="shared" ref="F13" si="4">F14+F15+F16</f>
        <v>135</v>
      </c>
      <c r="G13" s="207">
        <f t="shared" ref="G13" si="5">G14+G15+G16</f>
        <v>29</v>
      </c>
      <c r="H13" s="207">
        <f t="shared" ref="H13:I13" si="6">H14+H15+H16</f>
        <v>48</v>
      </c>
      <c r="I13" s="352">
        <f t="shared" si="6"/>
        <v>4</v>
      </c>
      <c r="J13" s="543">
        <f t="shared" si="1"/>
        <v>75.13513513513513</v>
      </c>
      <c r="K13" s="540">
        <f t="shared" si="2"/>
        <v>17.837837837837839</v>
      </c>
    </row>
    <row r="14" spans="1:11" x14ac:dyDescent="0.25">
      <c r="A14" s="269"/>
      <c r="B14" s="270" t="s">
        <v>71</v>
      </c>
      <c r="C14" s="170">
        <v>121</v>
      </c>
      <c r="D14" s="159">
        <v>115</v>
      </c>
      <c r="E14" s="159">
        <v>103</v>
      </c>
      <c r="F14" s="159">
        <v>78</v>
      </c>
      <c r="G14" s="159">
        <v>17</v>
      </c>
      <c r="H14" s="159">
        <v>25</v>
      </c>
      <c r="I14" s="351">
        <v>1</v>
      </c>
      <c r="J14" s="543">
        <f t="shared" si="1"/>
        <v>76.699029126213588</v>
      </c>
      <c r="K14" s="540">
        <f t="shared" si="2"/>
        <v>17.475728155339805</v>
      </c>
    </row>
    <row r="15" spans="1:11" x14ac:dyDescent="0.25">
      <c r="A15" s="269"/>
      <c r="B15" s="270" t="s">
        <v>72</v>
      </c>
      <c r="C15" s="170">
        <v>71</v>
      </c>
      <c r="D15" s="159">
        <v>62</v>
      </c>
      <c r="E15" s="159">
        <v>45</v>
      </c>
      <c r="F15" s="159">
        <v>29</v>
      </c>
      <c r="G15" s="159">
        <v>6</v>
      </c>
      <c r="H15" s="159">
        <v>16</v>
      </c>
      <c r="I15" s="351">
        <v>1</v>
      </c>
      <c r="J15" s="543">
        <f t="shared" si="1"/>
        <v>66.666666666666671</v>
      </c>
      <c r="K15" s="540">
        <f t="shared" si="2"/>
        <v>15.555555555555555</v>
      </c>
    </row>
    <row r="16" spans="1:11" ht="16.5" thickBot="1" x14ac:dyDescent="0.3">
      <c r="A16" s="271"/>
      <c r="B16" s="272" t="s">
        <v>73</v>
      </c>
      <c r="C16" s="174">
        <v>64</v>
      </c>
      <c r="D16" s="160">
        <v>46</v>
      </c>
      <c r="E16" s="160">
        <v>37</v>
      </c>
      <c r="F16" s="160">
        <v>28</v>
      </c>
      <c r="G16" s="160">
        <v>6</v>
      </c>
      <c r="H16" s="160">
        <v>7</v>
      </c>
      <c r="I16" s="353">
        <v>2</v>
      </c>
      <c r="J16" s="544">
        <f t="shared" si="1"/>
        <v>81.081081081081081</v>
      </c>
      <c r="K16" s="541">
        <f t="shared" si="2"/>
        <v>21.621621621621621</v>
      </c>
    </row>
    <row r="17" spans="1:11" ht="16.5" thickBot="1" x14ac:dyDescent="0.3">
      <c r="A17" s="834" t="s">
        <v>22</v>
      </c>
      <c r="B17" s="836"/>
      <c r="C17" s="545">
        <f>C18+C19+C20+C21+C22+C23+C24+C25+C26+C27+C28+C29+C30+C31+C32+C33+C35+C36+C37+C38+C39+C40+C41+C42+C43+C44+C45+C46+C47+C48+C49+C50+C51+C52+C53+C54+C55</f>
        <v>2413.52</v>
      </c>
      <c r="D17" s="545">
        <f t="shared" ref="D17:I17" si="7">D18+D19+D20+D21+D22+D23+D24+D25+D26+D27+D28+D29+D30+D31+D32+D33+D35+D36+D37+D38+D39+D40+D41+D42+D43+D44+D45+D46+D47+D48+D49+D50+D51+D52+D53+D54+D55</f>
        <v>2447</v>
      </c>
      <c r="E17" s="545">
        <f t="shared" si="7"/>
        <v>2039</v>
      </c>
      <c r="F17" s="545">
        <f t="shared" si="7"/>
        <v>1032</v>
      </c>
      <c r="G17" s="545">
        <f t="shared" si="7"/>
        <v>386</v>
      </c>
      <c r="H17" s="545">
        <f t="shared" si="7"/>
        <v>944</v>
      </c>
      <c r="I17" s="545">
        <f t="shared" si="7"/>
        <v>473</v>
      </c>
      <c r="J17" s="547">
        <f t="shared" ref="J17:J62" si="8">(F17+I17)*100/E17</f>
        <v>73.810691515448752</v>
      </c>
      <c r="K17" s="547">
        <f t="shared" si="2"/>
        <v>42.12849435998038</v>
      </c>
    </row>
    <row r="18" spans="1:11" x14ac:dyDescent="0.25">
      <c r="A18" s="265">
        <v>8</v>
      </c>
      <c r="B18" s="231" t="s">
        <v>23</v>
      </c>
      <c r="C18" s="232">
        <v>55.25</v>
      </c>
      <c r="D18" s="158">
        <v>60</v>
      </c>
      <c r="E18" s="158">
        <v>48</v>
      </c>
      <c r="F18" s="158">
        <v>19</v>
      </c>
      <c r="G18" s="158">
        <v>8</v>
      </c>
      <c r="H18" s="158">
        <v>29</v>
      </c>
      <c r="I18" s="350">
        <v>11</v>
      </c>
      <c r="J18" s="542">
        <f t="shared" si="8"/>
        <v>62.5</v>
      </c>
      <c r="K18" s="539">
        <f t="shared" si="2"/>
        <v>39.583333333333336</v>
      </c>
    </row>
    <row r="19" spans="1:11" x14ac:dyDescent="0.25">
      <c r="A19" s="265">
        <v>9</v>
      </c>
      <c r="B19" s="204" t="s">
        <v>24</v>
      </c>
      <c r="C19" s="252">
        <v>84.3</v>
      </c>
      <c r="D19" s="159">
        <v>92</v>
      </c>
      <c r="E19" s="159">
        <v>63</v>
      </c>
      <c r="F19" s="159">
        <v>35</v>
      </c>
      <c r="G19" s="159">
        <v>7</v>
      </c>
      <c r="H19" s="159">
        <v>27</v>
      </c>
      <c r="I19" s="351">
        <v>15</v>
      </c>
      <c r="J19" s="543">
        <f t="shared" si="8"/>
        <v>79.365079365079367</v>
      </c>
      <c r="K19" s="540">
        <f t="shared" si="2"/>
        <v>34.920634920634917</v>
      </c>
    </row>
    <row r="20" spans="1:11" x14ac:dyDescent="0.25">
      <c r="A20" s="265">
        <v>10</v>
      </c>
      <c r="B20" s="204" t="s">
        <v>25</v>
      </c>
      <c r="C20" s="252">
        <v>51</v>
      </c>
      <c r="D20" s="159">
        <v>51</v>
      </c>
      <c r="E20" s="159">
        <v>45</v>
      </c>
      <c r="F20" s="159">
        <v>17</v>
      </c>
      <c r="G20" s="159">
        <v>5</v>
      </c>
      <c r="H20" s="159">
        <v>28</v>
      </c>
      <c r="I20" s="351">
        <v>14</v>
      </c>
      <c r="J20" s="543">
        <f t="shared" si="8"/>
        <v>68.888888888888886</v>
      </c>
      <c r="K20" s="540">
        <f t="shared" si="2"/>
        <v>42.222222222222221</v>
      </c>
    </row>
    <row r="21" spans="1:11" x14ac:dyDescent="0.25">
      <c r="A21" s="265">
        <v>11</v>
      </c>
      <c r="B21" s="204" t="s">
        <v>26</v>
      </c>
      <c r="C21" s="252">
        <v>110</v>
      </c>
      <c r="D21" s="159">
        <v>90</v>
      </c>
      <c r="E21" s="159">
        <v>62</v>
      </c>
      <c r="F21" s="159">
        <v>26</v>
      </c>
      <c r="G21" s="159">
        <v>7</v>
      </c>
      <c r="H21" s="159">
        <v>35</v>
      </c>
      <c r="I21" s="351">
        <v>10</v>
      </c>
      <c r="J21" s="543">
        <f t="shared" si="8"/>
        <v>58.064516129032256</v>
      </c>
      <c r="K21" s="540">
        <f t="shared" si="2"/>
        <v>27.419354838709676</v>
      </c>
    </row>
    <row r="22" spans="1:11" x14ac:dyDescent="0.25">
      <c r="A22" s="273">
        <v>12</v>
      </c>
      <c r="B22" s="237" t="s">
        <v>27</v>
      </c>
      <c r="C22" s="252">
        <v>41.25</v>
      </c>
      <c r="D22" s="159">
        <v>40</v>
      </c>
      <c r="E22" s="159">
        <v>37</v>
      </c>
      <c r="F22" s="159">
        <v>20</v>
      </c>
      <c r="G22" s="159">
        <v>9</v>
      </c>
      <c r="H22" s="159">
        <v>11</v>
      </c>
      <c r="I22" s="351">
        <v>3</v>
      </c>
      <c r="J22" s="543">
        <f t="shared" si="8"/>
        <v>62.162162162162161</v>
      </c>
      <c r="K22" s="540">
        <f t="shared" si="2"/>
        <v>32.432432432432435</v>
      </c>
    </row>
    <row r="23" spans="1:11" x14ac:dyDescent="0.25">
      <c r="A23" s="274">
        <v>13</v>
      </c>
      <c r="B23" s="275" t="s">
        <v>28</v>
      </c>
      <c r="C23" s="252">
        <v>59.5</v>
      </c>
      <c r="D23" s="159">
        <v>66</v>
      </c>
      <c r="E23" s="159">
        <v>56</v>
      </c>
      <c r="F23" s="159">
        <v>29</v>
      </c>
      <c r="G23" s="159">
        <v>17</v>
      </c>
      <c r="H23" s="159">
        <v>27</v>
      </c>
      <c r="I23" s="351">
        <v>8</v>
      </c>
      <c r="J23" s="543">
        <f t="shared" si="8"/>
        <v>66.071428571428569</v>
      </c>
      <c r="K23" s="540">
        <f t="shared" si="2"/>
        <v>44.642857142857146</v>
      </c>
    </row>
    <row r="24" spans="1:11" x14ac:dyDescent="0.25">
      <c r="A24" s="273">
        <v>14</v>
      </c>
      <c r="B24" s="237" t="s">
        <v>29</v>
      </c>
      <c r="C24" s="252">
        <v>80.5</v>
      </c>
      <c r="D24" s="159">
        <v>82</v>
      </c>
      <c r="E24" s="159">
        <v>67</v>
      </c>
      <c r="F24" s="159">
        <v>29</v>
      </c>
      <c r="G24" s="159">
        <v>15</v>
      </c>
      <c r="H24" s="159">
        <v>36</v>
      </c>
      <c r="I24" s="351">
        <v>16</v>
      </c>
      <c r="J24" s="543">
        <f t="shared" si="8"/>
        <v>67.164179104477611</v>
      </c>
      <c r="K24" s="540">
        <f t="shared" si="2"/>
        <v>46.268656716417908</v>
      </c>
    </row>
    <row r="25" spans="1:11" x14ac:dyDescent="0.25">
      <c r="A25" s="273">
        <v>15</v>
      </c>
      <c r="B25" s="237" t="s">
        <v>30</v>
      </c>
      <c r="C25" s="252">
        <v>48.5</v>
      </c>
      <c r="D25" s="159">
        <v>56</v>
      </c>
      <c r="E25" s="159">
        <v>46</v>
      </c>
      <c r="F25" s="159">
        <v>32</v>
      </c>
      <c r="G25" s="159">
        <v>11</v>
      </c>
      <c r="H25" s="159">
        <v>13</v>
      </c>
      <c r="I25" s="351">
        <v>9</v>
      </c>
      <c r="J25" s="543">
        <f t="shared" si="8"/>
        <v>89.130434782608702</v>
      </c>
      <c r="K25" s="540">
        <f t="shared" si="2"/>
        <v>43.478260869565219</v>
      </c>
    </row>
    <row r="26" spans="1:11" x14ac:dyDescent="0.25">
      <c r="A26" s="273">
        <v>16</v>
      </c>
      <c r="B26" s="237" t="s">
        <v>31</v>
      </c>
      <c r="C26" s="252">
        <v>112</v>
      </c>
      <c r="D26" s="159">
        <v>110</v>
      </c>
      <c r="E26" s="159">
        <v>89</v>
      </c>
      <c r="F26" s="159">
        <v>37</v>
      </c>
      <c r="G26" s="159">
        <v>9</v>
      </c>
      <c r="H26" s="159">
        <v>46</v>
      </c>
      <c r="I26" s="351">
        <v>15</v>
      </c>
      <c r="J26" s="543">
        <f t="shared" si="8"/>
        <v>58.426966292134829</v>
      </c>
      <c r="K26" s="540">
        <f t="shared" si="2"/>
        <v>26.966292134831459</v>
      </c>
    </row>
    <row r="27" spans="1:11" x14ac:dyDescent="0.25">
      <c r="A27" s="273">
        <v>17</v>
      </c>
      <c r="B27" s="237" t="s">
        <v>32</v>
      </c>
      <c r="C27" s="252">
        <v>105.5</v>
      </c>
      <c r="D27" s="159">
        <v>104</v>
      </c>
      <c r="E27" s="159">
        <v>92</v>
      </c>
      <c r="F27" s="159">
        <v>58</v>
      </c>
      <c r="G27" s="159">
        <v>23</v>
      </c>
      <c r="H27" s="159">
        <v>32</v>
      </c>
      <c r="I27" s="351">
        <v>19</v>
      </c>
      <c r="J27" s="543">
        <f t="shared" si="8"/>
        <v>83.695652173913047</v>
      </c>
      <c r="K27" s="540">
        <f t="shared" si="2"/>
        <v>45.652173913043477</v>
      </c>
    </row>
    <row r="28" spans="1:11" x14ac:dyDescent="0.25">
      <c r="A28" s="273">
        <v>18</v>
      </c>
      <c r="B28" s="237" t="s">
        <v>33</v>
      </c>
      <c r="C28" s="252">
        <v>49.25</v>
      </c>
      <c r="D28" s="159">
        <v>47</v>
      </c>
      <c r="E28" s="159">
        <v>39</v>
      </c>
      <c r="F28" s="159">
        <v>21</v>
      </c>
      <c r="G28" s="159">
        <v>9</v>
      </c>
      <c r="H28" s="159">
        <v>17</v>
      </c>
      <c r="I28" s="351">
        <v>10</v>
      </c>
      <c r="J28" s="543">
        <f t="shared" si="8"/>
        <v>79.487179487179489</v>
      </c>
      <c r="K28" s="540">
        <f t="shared" si="2"/>
        <v>48.717948717948715</v>
      </c>
    </row>
    <row r="29" spans="1:11" x14ac:dyDescent="0.25">
      <c r="A29" s="273">
        <v>19</v>
      </c>
      <c r="B29" s="237" t="s">
        <v>34</v>
      </c>
      <c r="C29" s="205">
        <v>74.250000000000014</v>
      </c>
      <c r="D29" s="159">
        <v>80</v>
      </c>
      <c r="E29" s="159">
        <v>69</v>
      </c>
      <c r="F29" s="159">
        <v>36</v>
      </c>
      <c r="G29" s="159">
        <v>18</v>
      </c>
      <c r="H29" s="159">
        <v>30</v>
      </c>
      <c r="I29" s="351">
        <v>23</v>
      </c>
      <c r="J29" s="543">
        <f t="shared" si="8"/>
        <v>85.507246376811594</v>
      </c>
      <c r="K29" s="540">
        <f t="shared" si="2"/>
        <v>59.420289855072461</v>
      </c>
    </row>
    <row r="30" spans="1:11" s="166" customFormat="1" x14ac:dyDescent="0.25">
      <c r="A30" s="276">
        <v>20</v>
      </c>
      <c r="B30" s="248" t="s">
        <v>35</v>
      </c>
      <c r="C30" s="252">
        <v>79.05</v>
      </c>
      <c r="D30" s="159">
        <v>84</v>
      </c>
      <c r="E30" s="159">
        <v>66</v>
      </c>
      <c r="F30" s="159">
        <v>36</v>
      </c>
      <c r="G30" s="159">
        <v>18</v>
      </c>
      <c r="H30" s="159">
        <v>28</v>
      </c>
      <c r="I30" s="351">
        <v>20</v>
      </c>
      <c r="J30" s="543">
        <f t="shared" si="8"/>
        <v>84.848484848484844</v>
      </c>
      <c r="K30" s="540">
        <f t="shared" si="2"/>
        <v>57.575757575757578</v>
      </c>
    </row>
    <row r="31" spans="1:11" x14ac:dyDescent="0.25">
      <c r="A31" s="276">
        <v>21</v>
      </c>
      <c r="B31" s="248" t="s">
        <v>36</v>
      </c>
      <c r="C31" s="205">
        <v>59.85</v>
      </c>
      <c r="D31" s="159">
        <v>71</v>
      </c>
      <c r="E31" s="159">
        <v>52</v>
      </c>
      <c r="F31" s="159">
        <v>28</v>
      </c>
      <c r="G31" s="159">
        <v>16</v>
      </c>
      <c r="H31" s="159">
        <v>24</v>
      </c>
      <c r="I31" s="351">
        <v>14</v>
      </c>
      <c r="J31" s="543">
        <f t="shared" si="8"/>
        <v>80.769230769230774</v>
      </c>
      <c r="K31" s="540">
        <f t="shared" si="2"/>
        <v>57.692307692307693</v>
      </c>
    </row>
    <row r="32" spans="1:11" x14ac:dyDescent="0.25">
      <c r="A32" s="247">
        <v>22</v>
      </c>
      <c r="B32" s="277" t="s">
        <v>37</v>
      </c>
      <c r="C32" s="252">
        <v>32.25</v>
      </c>
      <c r="D32" s="159">
        <v>38</v>
      </c>
      <c r="E32" s="159">
        <v>29</v>
      </c>
      <c r="F32" s="159">
        <v>13</v>
      </c>
      <c r="G32" s="159">
        <v>7</v>
      </c>
      <c r="H32" s="159">
        <v>13</v>
      </c>
      <c r="I32" s="351">
        <v>8</v>
      </c>
      <c r="J32" s="543">
        <f t="shared" si="8"/>
        <v>72.41379310344827</v>
      </c>
      <c r="K32" s="540">
        <f t="shared" si="2"/>
        <v>51.724137931034484</v>
      </c>
    </row>
    <row r="33" spans="1:11" ht="16.5" thickBot="1" x14ac:dyDescent="0.3">
      <c r="A33" s="247">
        <v>23</v>
      </c>
      <c r="B33" s="277" t="s">
        <v>38</v>
      </c>
      <c r="C33" s="278">
        <v>74</v>
      </c>
      <c r="D33" s="160">
        <v>81</v>
      </c>
      <c r="E33" s="160">
        <v>63</v>
      </c>
      <c r="F33" s="160">
        <v>37</v>
      </c>
      <c r="G33" s="160">
        <v>16</v>
      </c>
      <c r="H33" s="160">
        <v>23</v>
      </c>
      <c r="I33" s="353">
        <v>9</v>
      </c>
      <c r="J33" s="544">
        <f t="shared" si="8"/>
        <v>73.015873015873012</v>
      </c>
      <c r="K33" s="541">
        <f t="shared" si="2"/>
        <v>39.682539682539684</v>
      </c>
    </row>
    <row r="34" spans="1:11" ht="16.5" thickBot="1" x14ac:dyDescent="0.3">
      <c r="A34" s="165">
        <v>1</v>
      </c>
      <c r="B34" s="165">
        <v>2</v>
      </c>
      <c r="C34" s="279">
        <v>3</v>
      </c>
      <c r="D34" s="280">
        <v>4</v>
      </c>
      <c r="E34" s="279">
        <v>5</v>
      </c>
      <c r="F34" s="280">
        <v>6</v>
      </c>
      <c r="G34" s="279">
        <v>7</v>
      </c>
      <c r="H34" s="279">
        <v>8</v>
      </c>
      <c r="I34" s="279">
        <v>9</v>
      </c>
      <c r="J34" s="548">
        <v>10</v>
      </c>
      <c r="K34" s="548">
        <v>11</v>
      </c>
    </row>
    <row r="35" spans="1:11" x14ac:dyDescent="0.25">
      <c r="A35" s="247">
        <v>24</v>
      </c>
      <c r="B35" s="277" t="s">
        <v>39</v>
      </c>
      <c r="C35" s="168">
        <v>86.5</v>
      </c>
      <c r="D35" s="158">
        <v>85</v>
      </c>
      <c r="E35" s="158">
        <v>69</v>
      </c>
      <c r="F35" s="158">
        <v>30</v>
      </c>
      <c r="G35" s="158">
        <v>11</v>
      </c>
      <c r="H35" s="158">
        <v>39</v>
      </c>
      <c r="I35" s="350">
        <v>18</v>
      </c>
      <c r="J35" s="542">
        <f t="shared" si="8"/>
        <v>69.565217391304344</v>
      </c>
      <c r="K35" s="539">
        <f t="shared" si="2"/>
        <v>42.028985507246375</v>
      </c>
    </row>
    <row r="36" spans="1:11" x14ac:dyDescent="0.25">
      <c r="A36" s="247">
        <v>25</v>
      </c>
      <c r="B36" s="277" t="s">
        <v>40</v>
      </c>
      <c r="C36" s="170">
        <v>41.25</v>
      </c>
      <c r="D36" s="159">
        <v>41</v>
      </c>
      <c r="E36" s="159">
        <v>41</v>
      </c>
      <c r="F36" s="159">
        <v>16</v>
      </c>
      <c r="G36" s="159">
        <v>3</v>
      </c>
      <c r="H36" s="159">
        <v>25</v>
      </c>
      <c r="I36" s="351">
        <v>5</v>
      </c>
      <c r="J36" s="543">
        <f t="shared" si="8"/>
        <v>51.219512195121951</v>
      </c>
      <c r="K36" s="540">
        <f t="shared" si="2"/>
        <v>19.512195121951219</v>
      </c>
    </row>
    <row r="37" spans="1:11" x14ac:dyDescent="0.25">
      <c r="A37" s="276">
        <v>26</v>
      </c>
      <c r="B37" s="248" t="s">
        <v>41</v>
      </c>
      <c r="C37" s="170">
        <v>83.5</v>
      </c>
      <c r="D37" s="159">
        <v>83</v>
      </c>
      <c r="E37" s="159">
        <v>65</v>
      </c>
      <c r="F37" s="159">
        <v>34</v>
      </c>
      <c r="G37" s="159">
        <v>14</v>
      </c>
      <c r="H37" s="159">
        <v>26</v>
      </c>
      <c r="I37" s="351">
        <v>14</v>
      </c>
      <c r="J37" s="543">
        <f t="shared" si="8"/>
        <v>73.84615384615384</v>
      </c>
      <c r="K37" s="540">
        <f t="shared" si="2"/>
        <v>43.07692307692308</v>
      </c>
    </row>
    <row r="38" spans="1:11" x14ac:dyDescent="0.25">
      <c r="A38" s="247">
        <v>27</v>
      </c>
      <c r="B38" s="277" t="s">
        <v>42</v>
      </c>
      <c r="C38" s="170">
        <v>53</v>
      </c>
      <c r="D38" s="159">
        <v>51</v>
      </c>
      <c r="E38" s="159">
        <v>44</v>
      </c>
      <c r="F38" s="159">
        <v>30</v>
      </c>
      <c r="G38" s="159">
        <v>7</v>
      </c>
      <c r="H38" s="159">
        <v>14</v>
      </c>
      <c r="I38" s="351">
        <v>3</v>
      </c>
      <c r="J38" s="543">
        <f t="shared" si="8"/>
        <v>75</v>
      </c>
      <c r="K38" s="540">
        <f t="shared" si="2"/>
        <v>22.727272727272727</v>
      </c>
    </row>
    <row r="39" spans="1:11" x14ac:dyDescent="0.25">
      <c r="A39" s="276">
        <v>28</v>
      </c>
      <c r="B39" s="248" t="s">
        <v>43</v>
      </c>
      <c r="C39" s="170">
        <v>68.75</v>
      </c>
      <c r="D39" s="159">
        <v>73</v>
      </c>
      <c r="E39" s="159">
        <v>58</v>
      </c>
      <c r="F39" s="159">
        <v>25</v>
      </c>
      <c r="G39" s="159">
        <v>5</v>
      </c>
      <c r="H39" s="159">
        <v>30</v>
      </c>
      <c r="I39" s="351">
        <v>16</v>
      </c>
      <c r="J39" s="543">
        <f t="shared" si="8"/>
        <v>70.689655172413794</v>
      </c>
      <c r="K39" s="540">
        <f t="shared" si="2"/>
        <v>36.206896551724135</v>
      </c>
    </row>
    <row r="40" spans="1:11" x14ac:dyDescent="0.25">
      <c r="A40" s="247">
        <v>29</v>
      </c>
      <c r="B40" s="277" t="s">
        <v>44</v>
      </c>
      <c r="C40" s="170">
        <v>60</v>
      </c>
      <c r="D40" s="159">
        <v>60</v>
      </c>
      <c r="E40" s="159">
        <v>60</v>
      </c>
      <c r="F40" s="159">
        <v>33</v>
      </c>
      <c r="G40" s="159">
        <v>16</v>
      </c>
      <c r="H40" s="159">
        <v>25</v>
      </c>
      <c r="I40" s="351">
        <v>19</v>
      </c>
      <c r="J40" s="543">
        <f t="shared" si="8"/>
        <v>86.666666666666671</v>
      </c>
      <c r="K40" s="540">
        <f t="shared" si="2"/>
        <v>58.333333333333336</v>
      </c>
    </row>
    <row r="41" spans="1:11" x14ac:dyDescent="0.25">
      <c r="A41" s="247">
        <v>30</v>
      </c>
      <c r="B41" s="277" t="s">
        <v>45</v>
      </c>
      <c r="C41" s="170">
        <v>42.25</v>
      </c>
      <c r="D41" s="159">
        <v>41</v>
      </c>
      <c r="E41" s="159">
        <v>39</v>
      </c>
      <c r="F41" s="159">
        <v>19</v>
      </c>
      <c r="G41" s="159">
        <v>4</v>
      </c>
      <c r="H41" s="159">
        <v>18</v>
      </c>
      <c r="I41" s="351">
        <v>8</v>
      </c>
      <c r="J41" s="543">
        <f t="shared" si="8"/>
        <v>69.230769230769226</v>
      </c>
      <c r="K41" s="540">
        <f t="shared" si="2"/>
        <v>30.76923076923077</v>
      </c>
    </row>
    <row r="42" spans="1:11" x14ac:dyDescent="0.25">
      <c r="A42" s="247">
        <v>31</v>
      </c>
      <c r="B42" s="277" t="s">
        <v>46</v>
      </c>
      <c r="C42" s="170">
        <v>46.25</v>
      </c>
      <c r="D42" s="159">
        <v>55</v>
      </c>
      <c r="E42" s="159">
        <v>52</v>
      </c>
      <c r="F42" s="159">
        <v>21</v>
      </c>
      <c r="G42" s="159">
        <v>6</v>
      </c>
      <c r="H42" s="159">
        <v>31</v>
      </c>
      <c r="I42" s="351">
        <v>14</v>
      </c>
      <c r="J42" s="543">
        <f t="shared" si="8"/>
        <v>67.307692307692307</v>
      </c>
      <c r="K42" s="540">
        <f t="shared" si="2"/>
        <v>38.46153846153846</v>
      </c>
    </row>
    <row r="43" spans="1:11" x14ac:dyDescent="0.25">
      <c r="A43" s="247">
        <v>32</v>
      </c>
      <c r="B43" s="277" t="s">
        <v>47</v>
      </c>
      <c r="C43" s="170">
        <v>57.25</v>
      </c>
      <c r="D43" s="159">
        <v>68</v>
      </c>
      <c r="E43" s="159">
        <v>49</v>
      </c>
      <c r="F43" s="159">
        <v>26</v>
      </c>
      <c r="G43" s="159">
        <v>9</v>
      </c>
      <c r="H43" s="159">
        <v>23</v>
      </c>
      <c r="I43" s="351">
        <v>15</v>
      </c>
      <c r="J43" s="543">
        <f t="shared" si="8"/>
        <v>83.673469387755105</v>
      </c>
      <c r="K43" s="540">
        <f t="shared" si="2"/>
        <v>48.979591836734691</v>
      </c>
    </row>
    <row r="44" spans="1:11" x14ac:dyDescent="0.25">
      <c r="A44" s="247">
        <v>33</v>
      </c>
      <c r="B44" s="277" t="s">
        <v>48</v>
      </c>
      <c r="C44" s="170">
        <v>40.75</v>
      </c>
      <c r="D44" s="159">
        <v>43</v>
      </c>
      <c r="E44" s="159">
        <v>36</v>
      </c>
      <c r="F44" s="159">
        <v>15</v>
      </c>
      <c r="G44" s="159">
        <v>5</v>
      </c>
      <c r="H44" s="159">
        <v>19</v>
      </c>
      <c r="I44" s="351">
        <v>8</v>
      </c>
      <c r="J44" s="543">
        <f t="shared" si="8"/>
        <v>63.888888888888886</v>
      </c>
      <c r="K44" s="540">
        <f t="shared" si="2"/>
        <v>36.111111111111114</v>
      </c>
    </row>
    <row r="45" spans="1:11" x14ac:dyDescent="0.25">
      <c r="A45" s="276">
        <v>34</v>
      </c>
      <c r="B45" s="248" t="s">
        <v>49</v>
      </c>
      <c r="C45" s="170">
        <v>79.349999999999994</v>
      </c>
      <c r="D45" s="159">
        <v>69</v>
      </c>
      <c r="E45" s="159">
        <v>61</v>
      </c>
      <c r="F45" s="159">
        <v>29</v>
      </c>
      <c r="G45" s="159">
        <v>19</v>
      </c>
      <c r="H45" s="159">
        <v>32</v>
      </c>
      <c r="I45" s="351">
        <v>24</v>
      </c>
      <c r="J45" s="543">
        <f t="shared" si="8"/>
        <v>86.885245901639351</v>
      </c>
      <c r="K45" s="540">
        <f t="shared" si="2"/>
        <v>70.491803278688522</v>
      </c>
    </row>
    <row r="46" spans="1:11" x14ac:dyDescent="0.25">
      <c r="A46" s="247">
        <v>35</v>
      </c>
      <c r="B46" s="277" t="s">
        <v>50</v>
      </c>
      <c r="C46" s="170">
        <v>51.5</v>
      </c>
      <c r="D46" s="159">
        <v>63</v>
      </c>
      <c r="E46" s="159">
        <v>55</v>
      </c>
      <c r="F46" s="159">
        <v>36</v>
      </c>
      <c r="G46" s="159">
        <v>10</v>
      </c>
      <c r="H46" s="159">
        <v>13</v>
      </c>
      <c r="I46" s="351">
        <v>6</v>
      </c>
      <c r="J46" s="543">
        <f t="shared" si="8"/>
        <v>76.36363636363636</v>
      </c>
      <c r="K46" s="540">
        <f t="shared" si="2"/>
        <v>29.09090909090909</v>
      </c>
    </row>
    <row r="47" spans="1:11" x14ac:dyDescent="0.25">
      <c r="A47" s="247">
        <v>36</v>
      </c>
      <c r="B47" s="277" t="s">
        <v>51</v>
      </c>
      <c r="C47" s="170">
        <v>41</v>
      </c>
      <c r="D47" s="159">
        <v>41</v>
      </c>
      <c r="E47" s="159">
        <v>36</v>
      </c>
      <c r="F47" s="159">
        <v>18</v>
      </c>
      <c r="G47" s="159">
        <v>8</v>
      </c>
      <c r="H47" s="159">
        <v>18</v>
      </c>
      <c r="I47" s="351">
        <v>14</v>
      </c>
      <c r="J47" s="543">
        <f t="shared" si="8"/>
        <v>88.888888888888886</v>
      </c>
      <c r="K47" s="540">
        <f t="shared" si="2"/>
        <v>61.111111111111114</v>
      </c>
    </row>
    <row r="48" spans="1:11" x14ac:dyDescent="0.25">
      <c r="A48" s="247">
        <v>37</v>
      </c>
      <c r="B48" s="277" t="s">
        <v>52</v>
      </c>
      <c r="C48" s="170">
        <v>42.75</v>
      </c>
      <c r="D48" s="159">
        <v>45</v>
      </c>
      <c r="E48" s="159">
        <v>42</v>
      </c>
      <c r="F48" s="159">
        <v>20</v>
      </c>
      <c r="G48" s="159">
        <v>9</v>
      </c>
      <c r="H48" s="159">
        <v>22</v>
      </c>
      <c r="I48" s="351">
        <v>13</v>
      </c>
      <c r="J48" s="543">
        <f t="shared" si="8"/>
        <v>78.571428571428569</v>
      </c>
      <c r="K48" s="540">
        <f t="shared" si="2"/>
        <v>52.38095238095238</v>
      </c>
    </row>
    <row r="49" spans="1:11" x14ac:dyDescent="0.25">
      <c r="A49" s="247">
        <v>38</v>
      </c>
      <c r="B49" s="277" t="s">
        <v>53</v>
      </c>
      <c r="C49" s="170">
        <v>65.75</v>
      </c>
      <c r="D49" s="159">
        <v>61</v>
      </c>
      <c r="E49" s="159">
        <v>54</v>
      </c>
      <c r="F49" s="159">
        <v>21</v>
      </c>
      <c r="G49" s="159">
        <v>5</v>
      </c>
      <c r="H49" s="159">
        <v>26</v>
      </c>
      <c r="I49" s="351">
        <v>14</v>
      </c>
      <c r="J49" s="543">
        <f t="shared" si="8"/>
        <v>64.81481481481481</v>
      </c>
      <c r="K49" s="540">
        <f t="shared" si="2"/>
        <v>35.185185185185183</v>
      </c>
    </row>
    <row r="50" spans="1:11" x14ac:dyDescent="0.25">
      <c r="A50" s="247">
        <v>39</v>
      </c>
      <c r="B50" s="277" t="s">
        <v>54</v>
      </c>
      <c r="C50" s="170">
        <v>79.75</v>
      </c>
      <c r="D50" s="159">
        <v>75</v>
      </c>
      <c r="E50" s="159">
        <v>63</v>
      </c>
      <c r="F50" s="159">
        <v>34</v>
      </c>
      <c r="G50" s="159">
        <v>12</v>
      </c>
      <c r="H50" s="159">
        <v>29</v>
      </c>
      <c r="I50" s="351">
        <v>12</v>
      </c>
      <c r="J50" s="543">
        <f t="shared" si="8"/>
        <v>73.015873015873012</v>
      </c>
      <c r="K50" s="540">
        <f t="shared" si="2"/>
        <v>38.095238095238095</v>
      </c>
    </row>
    <row r="51" spans="1:11" x14ac:dyDescent="0.25">
      <c r="A51" s="247">
        <v>40</v>
      </c>
      <c r="B51" s="277" t="s">
        <v>55</v>
      </c>
      <c r="C51" s="170">
        <v>121.5</v>
      </c>
      <c r="D51" s="159">
        <v>109</v>
      </c>
      <c r="E51" s="159">
        <v>91</v>
      </c>
      <c r="F51" s="159">
        <v>41</v>
      </c>
      <c r="G51" s="159">
        <v>16</v>
      </c>
      <c r="H51" s="159">
        <v>49</v>
      </c>
      <c r="I51" s="351">
        <v>30</v>
      </c>
      <c r="J51" s="543">
        <f t="shared" si="8"/>
        <v>78.021978021978029</v>
      </c>
      <c r="K51" s="540">
        <f t="shared" si="2"/>
        <v>50.549450549450547</v>
      </c>
    </row>
    <row r="52" spans="1:11" x14ac:dyDescent="0.25">
      <c r="A52" s="247">
        <v>41</v>
      </c>
      <c r="B52" s="277" t="s">
        <v>56</v>
      </c>
      <c r="C52" s="170">
        <v>92.75</v>
      </c>
      <c r="D52" s="159">
        <v>84</v>
      </c>
      <c r="E52" s="159">
        <v>70</v>
      </c>
      <c r="F52" s="159">
        <v>42</v>
      </c>
      <c r="G52" s="159">
        <v>14</v>
      </c>
      <c r="H52" s="159">
        <v>27</v>
      </c>
      <c r="I52" s="351">
        <v>11</v>
      </c>
      <c r="J52" s="543">
        <f t="shared" si="8"/>
        <v>75.714285714285708</v>
      </c>
      <c r="K52" s="540">
        <f t="shared" si="2"/>
        <v>35.714285714285715</v>
      </c>
    </row>
    <row r="53" spans="1:11" x14ac:dyDescent="0.25">
      <c r="A53" s="235">
        <v>42</v>
      </c>
      <c r="B53" s="211" t="s">
        <v>57</v>
      </c>
      <c r="C53" s="170">
        <v>44.05</v>
      </c>
      <c r="D53" s="159">
        <v>47</v>
      </c>
      <c r="E53" s="159">
        <v>40</v>
      </c>
      <c r="F53" s="159">
        <v>21</v>
      </c>
      <c r="G53" s="159">
        <v>10</v>
      </c>
      <c r="H53" s="159">
        <v>18</v>
      </c>
      <c r="I53" s="351">
        <v>9</v>
      </c>
      <c r="J53" s="543">
        <f t="shared" si="8"/>
        <v>75</v>
      </c>
      <c r="K53" s="540">
        <f t="shared" si="2"/>
        <v>47.5</v>
      </c>
    </row>
    <row r="54" spans="1:11" x14ac:dyDescent="0.25">
      <c r="A54" s="235">
        <v>43</v>
      </c>
      <c r="B54" s="211" t="s">
        <v>58</v>
      </c>
      <c r="C54" s="170">
        <v>63.42</v>
      </c>
      <c r="D54" s="159">
        <v>68</v>
      </c>
      <c r="E54" s="159">
        <v>62</v>
      </c>
      <c r="F54" s="159">
        <v>41</v>
      </c>
      <c r="G54" s="159">
        <v>6</v>
      </c>
      <c r="H54" s="159">
        <v>20</v>
      </c>
      <c r="I54" s="351">
        <v>5</v>
      </c>
      <c r="J54" s="543">
        <f t="shared" si="8"/>
        <v>74.193548387096769</v>
      </c>
      <c r="K54" s="540">
        <f t="shared" si="2"/>
        <v>17.741935483870968</v>
      </c>
    </row>
    <row r="55" spans="1:11" ht="16.5" thickBot="1" x14ac:dyDescent="0.3">
      <c r="A55" s="281">
        <v>44</v>
      </c>
      <c r="B55" s="282" t="s">
        <v>59</v>
      </c>
      <c r="C55" s="174">
        <v>35.75</v>
      </c>
      <c r="D55" s="160">
        <v>33</v>
      </c>
      <c r="E55" s="160">
        <v>29</v>
      </c>
      <c r="F55" s="160">
        <v>7</v>
      </c>
      <c r="G55" s="160">
        <v>2</v>
      </c>
      <c r="H55" s="160">
        <v>21</v>
      </c>
      <c r="I55" s="353">
        <v>11</v>
      </c>
      <c r="J55" s="544">
        <f t="shared" si="8"/>
        <v>62.068965517241381</v>
      </c>
      <c r="K55" s="541">
        <f t="shared" si="2"/>
        <v>44.827586206896555</v>
      </c>
    </row>
    <row r="56" spans="1:11" s="283" customFormat="1" ht="31.5" customHeight="1" thickBot="1" x14ac:dyDescent="0.3">
      <c r="A56" s="806" t="s">
        <v>113</v>
      </c>
      <c r="B56" s="807"/>
      <c r="C56" s="555">
        <f>C6+C17</f>
        <v>3785.67</v>
      </c>
      <c r="D56" s="555">
        <f t="shared" ref="D56:I56" si="9">D6+D17</f>
        <v>3683</v>
      </c>
      <c r="E56" s="555">
        <f t="shared" si="9"/>
        <v>2958</v>
      </c>
      <c r="F56" s="555">
        <f t="shared" si="9"/>
        <v>1749</v>
      </c>
      <c r="G56" s="555">
        <f t="shared" si="9"/>
        <v>671</v>
      </c>
      <c r="H56" s="555">
        <f t="shared" si="9"/>
        <v>1129</v>
      </c>
      <c r="I56" s="555">
        <f t="shared" si="9"/>
        <v>554</v>
      </c>
      <c r="J56" s="556">
        <f t="shared" si="8"/>
        <v>77.856659905341445</v>
      </c>
      <c r="K56" s="556">
        <f t="shared" si="2"/>
        <v>41.413116970926303</v>
      </c>
    </row>
    <row r="57" spans="1:11" x14ac:dyDescent="0.25">
      <c r="A57" s="837" t="s">
        <v>61</v>
      </c>
      <c r="B57" s="838"/>
      <c r="C57" s="205">
        <v>110</v>
      </c>
      <c r="D57" s="284">
        <v>106</v>
      </c>
      <c r="E57" s="284">
        <v>82</v>
      </c>
      <c r="F57" s="284">
        <v>75</v>
      </c>
      <c r="G57" s="284">
        <v>58</v>
      </c>
      <c r="H57" s="284">
        <v>7</v>
      </c>
      <c r="I57" s="355">
        <v>4</v>
      </c>
      <c r="J57" s="552">
        <f t="shared" si="8"/>
        <v>96.341463414634148</v>
      </c>
      <c r="K57" s="549">
        <f t="shared" si="2"/>
        <v>75.609756097560975</v>
      </c>
    </row>
    <row r="58" spans="1:11" x14ac:dyDescent="0.25">
      <c r="A58" s="828" t="s">
        <v>62</v>
      </c>
      <c r="B58" s="829"/>
      <c r="C58" s="205">
        <v>64</v>
      </c>
      <c r="D58" s="284">
        <v>63</v>
      </c>
      <c r="E58" s="284">
        <v>46</v>
      </c>
      <c r="F58" s="284">
        <v>45</v>
      </c>
      <c r="G58" s="284">
        <v>27</v>
      </c>
      <c r="H58" s="284">
        <v>1</v>
      </c>
      <c r="I58" s="355">
        <v>0</v>
      </c>
      <c r="J58" s="553">
        <f t="shared" si="8"/>
        <v>97.826086956521735</v>
      </c>
      <c r="K58" s="550">
        <f t="shared" si="2"/>
        <v>58.695652173913047</v>
      </c>
    </row>
    <row r="59" spans="1:11" x14ac:dyDescent="0.25">
      <c r="A59" s="828" t="s">
        <v>63</v>
      </c>
      <c r="B59" s="829"/>
      <c r="C59" s="205">
        <v>50</v>
      </c>
      <c r="D59" s="284">
        <v>45</v>
      </c>
      <c r="E59" s="284">
        <v>31</v>
      </c>
      <c r="F59" s="284">
        <v>28</v>
      </c>
      <c r="G59" s="284">
        <v>19</v>
      </c>
      <c r="H59" s="284">
        <v>3</v>
      </c>
      <c r="I59" s="355">
        <v>2</v>
      </c>
      <c r="J59" s="553">
        <f t="shared" si="8"/>
        <v>96.774193548387103</v>
      </c>
      <c r="K59" s="550">
        <f t="shared" si="2"/>
        <v>67.741935483870961</v>
      </c>
    </row>
    <row r="60" spans="1:11" ht="16.5" thickBot="1" x14ac:dyDescent="0.3">
      <c r="A60" s="830" t="s">
        <v>64</v>
      </c>
      <c r="B60" s="831"/>
      <c r="C60" s="212">
        <v>58</v>
      </c>
      <c r="D60" s="284">
        <v>78</v>
      </c>
      <c r="E60" s="284">
        <v>63</v>
      </c>
      <c r="F60" s="284">
        <v>45</v>
      </c>
      <c r="G60" s="284">
        <v>22</v>
      </c>
      <c r="H60" s="284">
        <v>18</v>
      </c>
      <c r="I60" s="355">
        <v>9</v>
      </c>
      <c r="J60" s="554">
        <f t="shared" si="8"/>
        <v>85.714285714285708</v>
      </c>
      <c r="K60" s="551">
        <f t="shared" si="2"/>
        <v>49.206349206349209</v>
      </c>
    </row>
    <row r="61" spans="1:11" ht="34.5" customHeight="1" thickBot="1" x14ac:dyDescent="0.3">
      <c r="A61" s="821" t="s">
        <v>120</v>
      </c>
      <c r="B61" s="839"/>
      <c r="C61" s="555">
        <f>C57+C58+C59+C60</f>
        <v>282</v>
      </c>
      <c r="D61" s="555">
        <f>D57+D58+D59+D60</f>
        <v>292</v>
      </c>
      <c r="E61" s="555">
        <f t="shared" ref="E61:I61" si="10">E57+E58+E59+E60</f>
        <v>222</v>
      </c>
      <c r="F61" s="555">
        <f t="shared" si="10"/>
        <v>193</v>
      </c>
      <c r="G61" s="555">
        <f t="shared" si="10"/>
        <v>126</v>
      </c>
      <c r="H61" s="555">
        <f t="shared" si="10"/>
        <v>29</v>
      </c>
      <c r="I61" s="555">
        <f t="shared" si="10"/>
        <v>15</v>
      </c>
      <c r="J61" s="557">
        <f t="shared" si="8"/>
        <v>93.693693693693689</v>
      </c>
      <c r="K61" s="557">
        <f t="shared" si="2"/>
        <v>63.513513513513516</v>
      </c>
    </row>
    <row r="62" spans="1:11" ht="28.5" customHeight="1" thickBot="1" x14ac:dyDescent="0.3">
      <c r="A62" s="832" t="s">
        <v>60</v>
      </c>
      <c r="B62" s="833"/>
      <c r="C62" s="555">
        <f>C56+C61</f>
        <v>4067.67</v>
      </c>
      <c r="D62" s="555">
        <f t="shared" ref="D62:I62" si="11">D56+D61</f>
        <v>3975</v>
      </c>
      <c r="E62" s="555">
        <f t="shared" si="11"/>
        <v>3180</v>
      </c>
      <c r="F62" s="555">
        <f t="shared" si="11"/>
        <v>1942</v>
      </c>
      <c r="G62" s="555">
        <f t="shared" si="11"/>
        <v>797</v>
      </c>
      <c r="H62" s="555">
        <f t="shared" si="11"/>
        <v>1158</v>
      </c>
      <c r="I62" s="555">
        <f t="shared" si="11"/>
        <v>569</v>
      </c>
      <c r="J62" s="558">
        <f t="shared" si="8"/>
        <v>78.962264150943398</v>
      </c>
      <c r="K62" s="558">
        <f t="shared" si="2"/>
        <v>42.955974842767297</v>
      </c>
    </row>
    <row r="63" spans="1:11" x14ac:dyDescent="0.25">
      <c r="D63" s="285"/>
      <c r="E63" s="285"/>
      <c r="F63" s="285"/>
      <c r="G63" s="285"/>
      <c r="H63" s="285"/>
      <c r="I63" s="285"/>
    </row>
  </sheetData>
  <mergeCells count="21">
    <mergeCell ref="A1:K1"/>
    <mergeCell ref="A2:A4"/>
    <mergeCell ref="B2:B4"/>
    <mergeCell ref="C2:D2"/>
    <mergeCell ref="E2:I2"/>
    <mergeCell ref="J2:K2"/>
    <mergeCell ref="D3:D4"/>
    <mergeCell ref="F3:I3"/>
    <mergeCell ref="K3:K4"/>
    <mergeCell ref="J3:J4"/>
    <mergeCell ref="E3:E4"/>
    <mergeCell ref="C3:C4"/>
    <mergeCell ref="A59:B59"/>
    <mergeCell ref="A60:B60"/>
    <mergeCell ref="A62:B62"/>
    <mergeCell ref="A6:B6"/>
    <mergeCell ref="A17:B17"/>
    <mergeCell ref="A57:B57"/>
    <mergeCell ref="A58:B58"/>
    <mergeCell ref="A56:B56"/>
    <mergeCell ref="A61:B61"/>
  </mergeCells>
  <printOptions horizontalCentered="1" verticalCentered="1"/>
  <pageMargins left="0.25" right="0.25" top="0.75" bottom="0.75" header="0.3" footer="0.3"/>
  <pageSetup paperSize="9" scale="69" orientation="portrait" r:id="rId1"/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C6" sqref="C6:C62"/>
    </sheetView>
  </sheetViews>
  <sheetFormatPr defaultColWidth="9" defaultRowHeight="15.75" x14ac:dyDescent="0.25"/>
  <cols>
    <col min="1" max="1" width="6.375" style="164" customWidth="1"/>
    <col min="2" max="2" width="21.25" style="164" customWidth="1"/>
    <col min="3" max="3" width="9" style="181"/>
    <col min="4" max="4" width="10" style="181" customWidth="1"/>
    <col min="5" max="5" width="10.5" style="181" customWidth="1"/>
    <col min="6" max="7" width="10" style="181" customWidth="1"/>
    <col min="8" max="8" width="10.5" style="181" customWidth="1"/>
    <col min="9" max="9" width="10" style="181" customWidth="1"/>
    <col min="10" max="10" width="14.5" style="177" customWidth="1"/>
    <col min="11" max="16384" width="9" style="164"/>
  </cols>
  <sheetData>
    <row r="1" spans="1:10" ht="29.25" customHeight="1" thickBot="1" x14ac:dyDescent="0.3">
      <c r="A1" s="840" t="s">
        <v>85</v>
      </c>
      <c r="B1" s="840"/>
      <c r="C1" s="840"/>
      <c r="D1" s="840"/>
      <c r="E1" s="840"/>
      <c r="F1" s="840"/>
      <c r="G1" s="840"/>
      <c r="H1" s="840"/>
      <c r="I1" s="840"/>
      <c r="J1" s="840"/>
    </row>
    <row r="2" spans="1:10" ht="16.5" customHeight="1" thickBot="1" x14ac:dyDescent="0.3">
      <c r="A2" s="841" t="s">
        <v>3</v>
      </c>
      <c r="B2" s="841" t="s">
        <v>4</v>
      </c>
      <c r="C2" s="825" t="s">
        <v>87</v>
      </c>
      <c r="D2" s="827"/>
      <c r="E2" s="827"/>
      <c r="F2" s="827"/>
      <c r="G2" s="827"/>
      <c r="H2" s="827"/>
      <c r="I2" s="827"/>
      <c r="J2" s="858"/>
    </row>
    <row r="3" spans="1:10" ht="16.5" customHeight="1" thickBot="1" x14ac:dyDescent="0.3">
      <c r="A3" s="823"/>
      <c r="B3" s="823"/>
      <c r="C3" s="859" t="s">
        <v>9</v>
      </c>
      <c r="D3" s="861" t="s">
        <v>144</v>
      </c>
      <c r="E3" s="861"/>
      <c r="F3" s="862"/>
      <c r="G3" s="346" t="s">
        <v>143</v>
      </c>
      <c r="H3" s="347"/>
      <c r="I3" s="347"/>
      <c r="J3" s="856" t="s">
        <v>166</v>
      </c>
    </row>
    <row r="4" spans="1:10" ht="29.25" customHeight="1" thickBot="1" x14ac:dyDescent="0.3">
      <c r="A4" s="823"/>
      <c r="B4" s="824"/>
      <c r="C4" s="860"/>
      <c r="D4" s="323" t="s">
        <v>142</v>
      </c>
      <c r="E4" s="323" t="s">
        <v>141</v>
      </c>
      <c r="F4" s="323" t="s">
        <v>140</v>
      </c>
      <c r="G4" s="322" t="s">
        <v>139</v>
      </c>
      <c r="H4" s="322" t="s">
        <v>138</v>
      </c>
      <c r="I4" s="348" t="s">
        <v>137</v>
      </c>
      <c r="J4" s="857"/>
    </row>
    <row r="5" spans="1:10" s="166" customFormat="1" ht="16.5" thickBot="1" x14ac:dyDescent="0.3">
      <c r="A5" s="165">
        <v>1</v>
      </c>
      <c r="B5" s="165">
        <v>2</v>
      </c>
      <c r="C5" s="165">
        <v>3</v>
      </c>
      <c r="D5" s="165">
        <v>4</v>
      </c>
      <c r="E5" s="165">
        <v>5</v>
      </c>
      <c r="F5" s="165">
        <v>6</v>
      </c>
      <c r="G5" s="165">
        <v>7</v>
      </c>
      <c r="H5" s="165">
        <v>8</v>
      </c>
      <c r="I5" s="349">
        <v>9</v>
      </c>
      <c r="J5" s="165">
        <v>10</v>
      </c>
    </row>
    <row r="6" spans="1:10" ht="16.5" thickBot="1" x14ac:dyDescent="0.3">
      <c r="A6" s="834" t="s">
        <v>11</v>
      </c>
      <c r="B6" s="835"/>
      <c r="C6" s="545">
        <f t="shared" ref="C6:J6" si="0">C7+C8+C9+C10+C11+C12+C13</f>
        <v>919</v>
      </c>
      <c r="D6" s="545">
        <f t="shared" si="0"/>
        <v>192</v>
      </c>
      <c r="E6" s="545">
        <f t="shared" si="0"/>
        <v>221</v>
      </c>
      <c r="F6" s="545">
        <f t="shared" si="0"/>
        <v>506</v>
      </c>
      <c r="G6" s="545">
        <f t="shared" si="0"/>
        <v>74</v>
      </c>
      <c r="H6" s="545">
        <f t="shared" si="0"/>
        <v>477</v>
      </c>
      <c r="I6" s="519">
        <f t="shared" si="0"/>
        <v>368</v>
      </c>
      <c r="J6" s="555">
        <f t="shared" si="0"/>
        <v>122</v>
      </c>
    </row>
    <row r="7" spans="1:10" x14ac:dyDescent="0.25">
      <c r="A7" s="263">
        <v>1</v>
      </c>
      <c r="B7" s="264" t="s">
        <v>12</v>
      </c>
      <c r="C7" s="158">
        <v>90</v>
      </c>
      <c r="D7" s="158">
        <v>15</v>
      </c>
      <c r="E7" s="158">
        <v>15</v>
      </c>
      <c r="F7" s="158">
        <v>60</v>
      </c>
      <c r="G7" s="158">
        <v>7</v>
      </c>
      <c r="H7" s="158">
        <v>50</v>
      </c>
      <c r="I7" s="158">
        <v>33</v>
      </c>
      <c r="J7" s="561">
        <v>8</v>
      </c>
    </row>
    <row r="8" spans="1:10" x14ac:dyDescent="0.25">
      <c r="A8" s="265">
        <v>2</v>
      </c>
      <c r="B8" s="266" t="s">
        <v>13</v>
      </c>
      <c r="C8" s="159">
        <v>98</v>
      </c>
      <c r="D8" s="159">
        <v>32</v>
      </c>
      <c r="E8" s="159">
        <v>32</v>
      </c>
      <c r="F8" s="159">
        <v>34</v>
      </c>
      <c r="G8" s="159">
        <v>18</v>
      </c>
      <c r="H8" s="159">
        <v>52</v>
      </c>
      <c r="I8" s="159">
        <v>28</v>
      </c>
      <c r="J8" s="562">
        <v>33</v>
      </c>
    </row>
    <row r="9" spans="1:10" x14ac:dyDescent="0.25">
      <c r="A9" s="265">
        <v>3</v>
      </c>
      <c r="B9" s="266" t="s">
        <v>14</v>
      </c>
      <c r="C9" s="159">
        <v>63</v>
      </c>
      <c r="D9" s="159">
        <v>25</v>
      </c>
      <c r="E9" s="159">
        <v>11</v>
      </c>
      <c r="F9" s="159">
        <v>27</v>
      </c>
      <c r="G9" s="159">
        <v>8</v>
      </c>
      <c r="H9" s="159">
        <v>33</v>
      </c>
      <c r="I9" s="159">
        <v>22</v>
      </c>
      <c r="J9" s="562">
        <v>6</v>
      </c>
    </row>
    <row r="10" spans="1:10" x14ac:dyDescent="0.25">
      <c r="A10" s="265">
        <v>4</v>
      </c>
      <c r="B10" s="266" t="s">
        <v>15</v>
      </c>
      <c r="C10" s="159">
        <v>40</v>
      </c>
      <c r="D10" s="159">
        <v>8</v>
      </c>
      <c r="E10" s="159">
        <v>13</v>
      </c>
      <c r="F10" s="159">
        <v>19</v>
      </c>
      <c r="G10" s="159">
        <v>0</v>
      </c>
      <c r="H10" s="159">
        <v>22</v>
      </c>
      <c r="I10" s="159">
        <v>18</v>
      </c>
      <c r="J10" s="562">
        <v>7</v>
      </c>
    </row>
    <row r="11" spans="1:10" x14ac:dyDescent="0.25">
      <c r="A11" s="265">
        <v>5</v>
      </c>
      <c r="B11" s="266" t="s">
        <v>16</v>
      </c>
      <c r="C11" s="159">
        <v>284</v>
      </c>
      <c r="D11" s="159">
        <v>40</v>
      </c>
      <c r="E11" s="159">
        <v>47</v>
      </c>
      <c r="F11" s="159">
        <v>197</v>
      </c>
      <c r="G11" s="159">
        <v>25</v>
      </c>
      <c r="H11" s="159">
        <v>139</v>
      </c>
      <c r="I11" s="159">
        <v>120</v>
      </c>
      <c r="J11" s="562">
        <v>12</v>
      </c>
    </row>
    <row r="12" spans="1:10" s="171" customFormat="1" x14ac:dyDescent="0.25">
      <c r="A12" s="267">
        <v>6</v>
      </c>
      <c r="B12" s="268" t="s">
        <v>105</v>
      </c>
      <c r="C12" s="159">
        <v>159</v>
      </c>
      <c r="D12" s="159">
        <v>31</v>
      </c>
      <c r="E12" s="159">
        <v>42</v>
      </c>
      <c r="F12" s="159">
        <v>86</v>
      </c>
      <c r="G12" s="159">
        <v>11</v>
      </c>
      <c r="H12" s="159">
        <v>97</v>
      </c>
      <c r="I12" s="159">
        <v>51</v>
      </c>
      <c r="J12" s="284">
        <v>48</v>
      </c>
    </row>
    <row r="13" spans="1:10" s="171" customFormat="1" x14ac:dyDescent="0.25">
      <c r="A13" s="267">
        <v>7</v>
      </c>
      <c r="B13" s="268" t="s">
        <v>108</v>
      </c>
      <c r="C13" s="207">
        <f>C14+C15+C16</f>
        <v>185</v>
      </c>
      <c r="D13" s="207">
        <f>D14+D15+D16</f>
        <v>41</v>
      </c>
      <c r="E13" s="207">
        <f t="shared" ref="E13:J13" si="1">E14+E15+E16</f>
        <v>61</v>
      </c>
      <c r="F13" s="207">
        <f t="shared" si="1"/>
        <v>83</v>
      </c>
      <c r="G13" s="207">
        <f t="shared" si="1"/>
        <v>5</v>
      </c>
      <c r="H13" s="207">
        <f t="shared" si="1"/>
        <v>84</v>
      </c>
      <c r="I13" s="207">
        <f t="shared" si="1"/>
        <v>96</v>
      </c>
      <c r="J13" s="207">
        <f t="shared" si="1"/>
        <v>8</v>
      </c>
    </row>
    <row r="14" spans="1:10" x14ac:dyDescent="0.25">
      <c r="A14" s="269"/>
      <c r="B14" s="270" t="s">
        <v>71</v>
      </c>
      <c r="C14" s="159">
        <v>103</v>
      </c>
      <c r="D14" s="559">
        <v>24</v>
      </c>
      <c r="E14" s="559">
        <v>36</v>
      </c>
      <c r="F14" s="559">
        <v>43</v>
      </c>
      <c r="G14" s="559">
        <v>1</v>
      </c>
      <c r="H14" s="559">
        <v>42</v>
      </c>
      <c r="I14" s="559">
        <v>60</v>
      </c>
      <c r="J14" s="562">
        <v>0</v>
      </c>
    </row>
    <row r="15" spans="1:10" x14ac:dyDescent="0.25">
      <c r="A15" s="269"/>
      <c r="B15" s="270" t="s">
        <v>72</v>
      </c>
      <c r="C15" s="159">
        <v>45</v>
      </c>
      <c r="D15" s="559">
        <v>12</v>
      </c>
      <c r="E15" s="559">
        <v>17</v>
      </c>
      <c r="F15" s="559">
        <v>16</v>
      </c>
      <c r="G15" s="559">
        <v>3</v>
      </c>
      <c r="H15" s="559">
        <v>23</v>
      </c>
      <c r="I15" s="559">
        <v>19</v>
      </c>
      <c r="J15" s="562">
        <v>3</v>
      </c>
    </row>
    <row r="16" spans="1:10" ht="16.5" thickBot="1" x14ac:dyDescent="0.3">
      <c r="A16" s="271"/>
      <c r="B16" s="272" t="s">
        <v>73</v>
      </c>
      <c r="C16" s="160">
        <v>37</v>
      </c>
      <c r="D16" s="560">
        <v>5</v>
      </c>
      <c r="E16" s="560">
        <v>8</v>
      </c>
      <c r="F16" s="560">
        <v>24</v>
      </c>
      <c r="G16" s="560">
        <v>1</v>
      </c>
      <c r="H16" s="560">
        <v>19</v>
      </c>
      <c r="I16" s="560">
        <v>17</v>
      </c>
      <c r="J16" s="563">
        <v>5</v>
      </c>
    </row>
    <row r="17" spans="1:10" ht="16.5" thickBot="1" x14ac:dyDescent="0.3">
      <c r="A17" s="834" t="s">
        <v>22</v>
      </c>
      <c r="B17" s="836"/>
      <c r="C17" s="545">
        <f t="shared" ref="C17:J17" si="2">C18+C19+C20+C21+C22+C23+C24+C25+C26+C27+C28+C29+C30+C31+C32+C33+C35+C36+C37+C38+C39+C40+C41+C42+C43+C44+C45+C46+C47+C48+C49+C50+C51+C52+C53+C54+C55</f>
        <v>2039</v>
      </c>
      <c r="D17" s="545">
        <f t="shared" si="2"/>
        <v>470</v>
      </c>
      <c r="E17" s="545">
        <f t="shared" si="2"/>
        <v>438</v>
      </c>
      <c r="F17" s="545">
        <f t="shared" si="2"/>
        <v>1131</v>
      </c>
      <c r="G17" s="545">
        <f t="shared" si="2"/>
        <v>132</v>
      </c>
      <c r="H17" s="545">
        <f t="shared" si="2"/>
        <v>1236</v>
      </c>
      <c r="I17" s="519">
        <f t="shared" si="2"/>
        <v>671</v>
      </c>
      <c r="J17" s="555">
        <f t="shared" si="2"/>
        <v>426</v>
      </c>
    </row>
    <row r="18" spans="1:10" x14ac:dyDescent="0.25">
      <c r="A18" s="265">
        <v>8</v>
      </c>
      <c r="B18" s="231" t="s">
        <v>23</v>
      </c>
      <c r="C18" s="158">
        <v>48</v>
      </c>
      <c r="D18" s="158">
        <v>12</v>
      </c>
      <c r="E18" s="158">
        <v>6</v>
      </c>
      <c r="F18" s="158">
        <v>30</v>
      </c>
      <c r="G18" s="158">
        <v>4</v>
      </c>
      <c r="H18" s="158">
        <v>27</v>
      </c>
      <c r="I18" s="350">
        <v>17</v>
      </c>
      <c r="J18" s="561">
        <v>6</v>
      </c>
    </row>
    <row r="19" spans="1:10" x14ac:dyDescent="0.25">
      <c r="A19" s="265">
        <v>9</v>
      </c>
      <c r="B19" s="204" t="s">
        <v>24</v>
      </c>
      <c r="C19" s="159">
        <v>63</v>
      </c>
      <c r="D19" s="159">
        <v>11</v>
      </c>
      <c r="E19" s="159">
        <v>19</v>
      </c>
      <c r="F19" s="159">
        <v>33</v>
      </c>
      <c r="G19" s="159">
        <v>9</v>
      </c>
      <c r="H19" s="159">
        <v>36</v>
      </c>
      <c r="I19" s="351">
        <v>18</v>
      </c>
      <c r="J19" s="562">
        <v>23</v>
      </c>
    </row>
    <row r="20" spans="1:10" x14ac:dyDescent="0.25">
      <c r="A20" s="265">
        <v>10</v>
      </c>
      <c r="B20" s="204" t="s">
        <v>25</v>
      </c>
      <c r="C20" s="159">
        <v>45</v>
      </c>
      <c r="D20" s="159">
        <v>9</v>
      </c>
      <c r="E20" s="159">
        <v>12</v>
      </c>
      <c r="F20" s="159">
        <v>24</v>
      </c>
      <c r="G20" s="159">
        <v>3</v>
      </c>
      <c r="H20" s="159">
        <v>31</v>
      </c>
      <c r="I20" s="351">
        <v>11</v>
      </c>
      <c r="J20" s="562">
        <v>10</v>
      </c>
    </row>
    <row r="21" spans="1:10" x14ac:dyDescent="0.25">
      <c r="A21" s="265">
        <v>11</v>
      </c>
      <c r="B21" s="204" t="s">
        <v>26</v>
      </c>
      <c r="C21" s="159">
        <v>62</v>
      </c>
      <c r="D21" s="159">
        <v>16</v>
      </c>
      <c r="E21" s="159">
        <v>14</v>
      </c>
      <c r="F21" s="159">
        <v>32</v>
      </c>
      <c r="G21" s="159">
        <v>4</v>
      </c>
      <c r="H21" s="159">
        <v>42</v>
      </c>
      <c r="I21" s="351">
        <v>16</v>
      </c>
      <c r="J21" s="562">
        <v>23</v>
      </c>
    </row>
    <row r="22" spans="1:10" x14ac:dyDescent="0.25">
      <c r="A22" s="273">
        <v>12</v>
      </c>
      <c r="B22" s="237" t="s">
        <v>27</v>
      </c>
      <c r="C22" s="159">
        <v>37</v>
      </c>
      <c r="D22" s="159">
        <v>9</v>
      </c>
      <c r="E22" s="159">
        <v>8</v>
      </c>
      <c r="F22" s="159">
        <v>20</v>
      </c>
      <c r="G22" s="159">
        <v>2</v>
      </c>
      <c r="H22" s="159">
        <v>21</v>
      </c>
      <c r="I22" s="351">
        <v>14</v>
      </c>
      <c r="J22" s="562">
        <v>12</v>
      </c>
    </row>
    <row r="23" spans="1:10" x14ac:dyDescent="0.25">
      <c r="A23" s="274">
        <v>13</v>
      </c>
      <c r="B23" s="275" t="s">
        <v>28</v>
      </c>
      <c r="C23" s="159">
        <v>56</v>
      </c>
      <c r="D23" s="159">
        <v>17</v>
      </c>
      <c r="E23" s="159">
        <v>7</v>
      </c>
      <c r="F23" s="159">
        <v>32</v>
      </c>
      <c r="G23" s="159">
        <v>2</v>
      </c>
      <c r="H23" s="159">
        <v>33</v>
      </c>
      <c r="I23" s="351">
        <v>21</v>
      </c>
      <c r="J23" s="562">
        <v>17</v>
      </c>
    </row>
    <row r="24" spans="1:10" x14ac:dyDescent="0.25">
      <c r="A24" s="273">
        <v>14</v>
      </c>
      <c r="B24" s="237" t="s">
        <v>29</v>
      </c>
      <c r="C24" s="159">
        <v>67</v>
      </c>
      <c r="D24" s="159">
        <v>20</v>
      </c>
      <c r="E24" s="159">
        <v>5</v>
      </c>
      <c r="F24" s="159">
        <v>42</v>
      </c>
      <c r="G24" s="159">
        <v>4</v>
      </c>
      <c r="H24" s="159">
        <v>39</v>
      </c>
      <c r="I24" s="351">
        <v>24</v>
      </c>
      <c r="J24" s="562">
        <v>8</v>
      </c>
    </row>
    <row r="25" spans="1:10" x14ac:dyDescent="0.25">
      <c r="A25" s="273">
        <v>15</v>
      </c>
      <c r="B25" s="237" t="s">
        <v>30</v>
      </c>
      <c r="C25" s="159">
        <v>46</v>
      </c>
      <c r="D25" s="159">
        <v>10</v>
      </c>
      <c r="E25" s="159">
        <v>11</v>
      </c>
      <c r="F25" s="159">
        <v>25</v>
      </c>
      <c r="G25" s="159">
        <v>0</v>
      </c>
      <c r="H25" s="159">
        <v>27</v>
      </c>
      <c r="I25" s="351">
        <v>19</v>
      </c>
      <c r="J25" s="562">
        <v>18</v>
      </c>
    </row>
    <row r="26" spans="1:10" x14ac:dyDescent="0.25">
      <c r="A26" s="273">
        <v>16</v>
      </c>
      <c r="B26" s="237" t="s">
        <v>31</v>
      </c>
      <c r="C26" s="159">
        <v>89</v>
      </c>
      <c r="D26" s="159">
        <v>21</v>
      </c>
      <c r="E26" s="159">
        <v>24</v>
      </c>
      <c r="F26" s="159">
        <v>44</v>
      </c>
      <c r="G26" s="159">
        <v>5</v>
      </c>
      <c r="H26" s="159">
        <v>50</v>
      </c>
      <c r="I26" s="351">
        <v>34</v>
      </c>
      <c r="J26" s="562">
        <v>13</v>
      </c>
    </row>
    <row r="27" spans="1:10" x14ac:dyDescent="0.25">
      <c r="A27" s="273">
        <v>17</v>
      </c>
      <c r="B27" s="237" t="s">
        <v>32</v>
      </c>
      <c r="C27" s="159">
        <v>92</v>
      </c>
      <c r="D27" s="159">
        <v>17</v>
      </c>
      <c r="E27" s="159">
        <v>15</v>
      </c>
      <c r="F27" s="159">
        <v>60</v>
      </c>
      <c r="G27" s="159">
        <v>5</v>
      </c>
      <c r="H27" s="159">
        <v>52</v>
      </c>
      <c r="I27" s="351">
        <v>35</v>
      </c>
      <c r="J27" s="562">
        <v>5</v>
      </c>
    </row>
    <row r="28" spans="1:10" x14ac:dyDescent="0.25">
      <c r="A28" s="273">
        <v>18</v>
      </c>
      <c r="B28" s="237" t="s">
        <v>33</v>
      </c>
      <c r="C28" s="159">
        <v>39</v>
      </c>
      <c r="D28" s="159">
        <v>13</v>
      </c>
      <c r="E28" s="159">
        <v>6</v>
      </c>
      <c r="F28" s="159">
        <v>20</v>
      </c>
      <c r="G28" s="159">
        <v>2</v>
      </c>
      <c r="H28" s="159">
        <v>24</v>
      </c>
      <c r="I28" s="351">
        <v>13</v>
      </c>
      <c r="J28" s="562">
        <v>14</v>
      </c>
    </row>
    <row r="29" spans="1:10" x14ac:dyDescent="0.25">
      <c r="A29" s="273">
        <v>19</v>
      </c>
      <c r="B29" s="237" t="s">
        <v>34</v>
      </c>
      <c r="C29" s="159">
        <v>69</v>
      </c>
      <c r="D29" s="159">
        <v>8</v>
      </c>
      <c r="E29" s="159">
        <v>10</v>
      </c>
      <c r="F29" s="159">
        <v>51</v>
      </c>
      <c r="G29" s="159">
        <v>3</v>
      </c>
      <c r="H29" s="159">
        <v>44</v>
      </c>
      <c r="I29" s="351">
        <v>22</v>
      </c>
      <c r="J29" s="562">
        <v>17</v>
      </c>
    </row>
    <row r="30" spans="1:10" s="166" customFormat="1" x14ac:dyDescent="0.25">
      <c r="A30" s="276">
        <v>20</v>
      </c>
      <c r="B30" s="248" t="s">
        <v>35</v>
      </c>
      <c r="C30" s="159">
        <v>66</v>
      </c>
      <c r="D30" s="159">
        <v>16</v>
      </c>
      <c r="E30" s="159">
        <v>10</v>
      </c>
      <c r="F30" s="159">
        <v>40</v>
      </c>
      <c r="G30" s="159">
        <v>4</v>
      </c>
      <c r="H30" s="159">
        <v>36</v>
      </c>
      <c r="I30" s="351">
        <v>26</v>
      </c>
      <c r="J30" s="564">
        <v>4</v>
      </c>
    </row>
    <row r="31" spans="1:10" x14ac:dyDescent="0.25">
      <c r="A31" s="276">
        <v>21</v>
      </c>
      <c r="B31" s="248" t="s">
        <v>36</v>
      </c>
      <c r="C31" s="159">
        <v>52</v>
      </c>
      <c r="D31" s="159">
        <v>10</v>
      </c>
      <c r="E31" s="159">
        <v>5</v>
      </c>
      <c r="F31" s="159">
        <v>37</v>
      </c>
      <c r="G31" s="159">
        <v>3</v>
      </c>
      <c r="H31" s="159">
        <v>29</v>
      </c>
      <c r="I31" s="351">
        <v>20</v>
      </c>
      <c r="J31" s="562">
        <v>4</v>
      </c>
    </row>
    <row r="32" spans="1:10" x14ac:dyDescent="0.25">
      <c r="A32" s="247">
        <v>22</v>
      </c>
      <c r="B32" s="277" t="s">
        <v>37</v>
      </c>
      <c r="C32" s="159">
        <v>29</v>
      </c>
      <c r="D32" s="159">
        <v>4</v>
      </c>
      <c r="E32" s="159">
        <v>6</v>
      </c>
      <c r="F32" s="159">
        <v>19</v>
      </c>
      <c r="G32" s="159">
        <v>1</v>
      </c>
      <c r="H32" s="159">
        <v>15</v>
      </c>
      <c r="I32" s="351">
        <v>13</v>
      </c>
      <c r="J32" s="562">
        <v>7</v>
      </c>
    </row>
    <row r="33" spans="1:10" ht="16.5" thickBot="1" x14ac:dyDescent="0.3">
      <c r="A33" s="247">
        <v>23</v>
      </c>
      <c r="B33" s="277" t="s">
        <v>38</v>
      </c>
      <c r="C33" s="160">
        <v>63</v>
      </c>
      <c r="D33" s="160">
        <v>16</v>
      </c>
      <c r="E33" s="160">
        <v>14</v>
      </c>
      <c r="F33" s="160">
        <v>33</v>
      </c>
      <c r="G33" s="160">
        <v>4</v>
      </c>
      <c r="H33" s="160">
        <v>38</v>
      </c>
      <c r="I33" s="353">
        <v>21</v>
      </c>
      <c r="J33" s="563">
        <v>9</v>
      </c>
    </row>
    <row r="34" spans="1:10" ht="16.5" thickBot="1" x14ac:dyDescent="0.3">
      <c r="A34" s="165">
        <v>1</v>
      </c>
      <c r="B34" s="165">
        <v>2</v>
      </c>
      <c r="C34" s="279">
        <v>3</v>
      </c>
      <c r="D34" s="279">
        <v>4</v>
      </c>
      <c r="E34" s="279">
        <v>5</v>
      </c>
      <c r="F34" s="279">
        <v>6</v>
      </c>
      <c r="G34" s="279">
        <v>7</v>
      </c>
      <c r="H34" s="279">
        <v>8</v>
      </c>
      <c r="I34" s="354">
        <v>9</v>
      </c>
      <c r="J34" s="279">
        <v>10</v>
      </c>
    </row>
    <row r="35" spans="1:10" x14ac:dyDescent="0.25">
      <c r="A35" s="247">
        <v>24</v>
      </c>
      <c r="B35" s="277" t="s">
        <v>39</v>
      </c>
      <c r="C35" s="158">
        <v>69</v>
      </c>
      <c r="D35" s="158">
        <v>12</v>
      </c>
      <c r="E35" s="158">
        <v>16</v>
      </c>
      <c r="F35" s="158">
        <v>41</v>
      </c>
      <c r="G35" s="158">
        <v>5</v>
      </c>
      <c r="H35" s="158">
        <v>43</v>
      </c>
      <c r="I35" s="350">
        <v>21</v>
      </c>
      <c r="J35" s="561">
        <v>15</v>
      </c>
    </row>
    <row r="36" spans="1:10" x14ac:dyDescent="0.25">
      <c r="A36" s="247">
        <v>25</v>
      </c>
      <c r="B36" s="277" t="s">
        <v>40</v>
      </c>
      <c r="C36" s="159">
        <v>41</v>
      </c>
      <c r="D36" s="159">
        <v>13</v>
      </c>
      <c r="E36" s="159">
        <v>9</v>
      </c>
      <c r="F36" s="159">
        <v>19</v>
      </c>
      <c r="G36" s="159">
        <v>6</v>
      </c>
      <c r="H36" s="159">
        <v>27</v>
      </c>
      <c r="I36" s="351">
        <v>8</v>
      </c>
      <c r="J36" s="562">
        <v>12</v>
      </c>
    </row>
    <row r="37" spans="1:10" x14ac:dyDescent="0.25">
      <c r="A37" s="276">
        <v>26</v>
      </c>
      <c r="B37" s="248" t="s">
        <v>41</v>
      </c>
      <c r="C37" s="159">
        <v>65</v>
      </c>
      <c r="D37" s="159">
        <v>10</v>
      </c>
      <c r="E37" s="159">
        <v>19</v>
      </c>
      <c r="F37" s="159">
        <v>36</v>
      </c>
      <c r="G37" s="159">
        <v>10</v>
      </c>
      <c r="H37" s="159">
        <v>30</v>
      </c>
      <c r="I37" s="351">
        <v>25</v>
      </c>
      <c r="J37" s="562">
        <v>7</v>
      </c>
    </row>
    <row r="38" spans="1:10" x14ac:dyDescent="0.25">
      <c r="A38" s="247">
        <v>27</v>
      </c>
      <c r="B38" s="277" t="s">
        <v>42</v>
      </c>
      <c r="C38" s="159">
        <v>44</v>
      </c>
      <c r="D38" s="159">
        <v>13</v>
      </c>
      <c r="E38" s="159">
        <v>12</v>
      </c>
      <c r="F38" s="159">
        <v>19</v>
      </c>
      <c r="G38" s="159">
        <v>6</v>
      </c>
      <c r="H38" s="159">
        <v>27</v>
      </c>
      <c r="I38" s="351">
        <v>11</v>
      </c>
      <c r="J38" s="562">
        <v>12</v>
      </c>
    </row>
    <row r="39" spans="1:10" x14ac:dyDescent="0.25">
      <c r="A39" s="276">
        <v>28</v>
      </c>
      <c r="B39" s="248" t="s">
        <v>43</v>
      </c>
      <c r="C39" s="159">
        <v>58</v>
      </c>
      <c r="D39" s="159">
        <v>11</v>
      </c>
      <c r="E39" s="159">
        <v>10</v>
      </c>
      <c r="F39" s="159">
        <v>37</v>
      </c>
      <c r="G39" s="159">
        <v>3</v>
      </c>
      <c r="H39" s="159">
        <v>39</v>
      </c>
      <c r="I39" s="351">
        <v>16</v>
      </c>
      <c r="J39" s="562">
        <v>16</v>
      </c>
    </row>
    <row r="40" spans="1:10" x14ac:dyDescent="0.25">
      <c r="A40" s="247">
        <v>29</v>
      </c>
      <c r="B40" s="277" t="s">
        <v>44</v>
      </c>
      <c r="C40" s="159">
        <v>60</v>
      </c>
      <c r="D40" s="159">
        <v>20</v>
      </c>
      <c r="E40" s="159">
        <v>15</v>
      </c>
      <c r="F40" s="159">
        <v>25</v>
      </c>
      <c r="G40" s="159">
        <v>5</v>
      </c>
      <c r="H40" s="159">
        <v>38</v>
      </c>
      <c r="I40" s="351">
        <v>17</v>
      </c>
      <c r="J40" s="562">
        <v>10</v>
      </c>
    </row>
    <row r="41" spans="1:10" x14ac:dyDescent="0.25">
      <c r="A41" s="247">
        <v>30</v>
      </c>
      <c r="B41" s="277" t="s">
        <v>45</v>
      </c>
      <c r="C41" s="159">
        <v>39</v>
      </c>
      <c r="D41" s="159">
        <v>11</v>
      </c>
      <c r="E41" s="159">
        <v>10</v>
      </c>
      <c r="F41" s="159">
        <v>18</v>
      </c>
      <c r="G41" s="159">
        <v>2</v>
      </c>
      <c r="H41" s="159">
        <v>28</v>
      </c>
      <c r="I41" s="351">
        <v>9</v>
      </c>
      <c r="J41" s="562">
        <v>13</v>
      </c>
    </row>
    <row r="42" spans="1:10" x14ac:dyDescent="0.25">
      <c r="A42" s="247">
        <v>31</v>
      </c>
      <c r="B42" s="277" t="s">
        <v>46</v>
      </c>
      <c r="C42" s="159">
        <v>52</v>
      </c>
      <c r="D42" s="159">
        <v>8</v>
      </c>
      <c r="E42" s="159">
        <v>12</v>
      </c>
      <c r="F42" s="159">
        <v>32</v>
      </c>
      <c r="G42" s="159">
        <v>0</v>
      </c>
      <c r="H42" s="159">
        <v>35</v>
      </c>
      <c r="I42" s="351">
        <v>17</v>
      </c>
      <c r="J42" s="562">
        <v>9</v>
      </c>
    </row>
    <row r="43" spans="1:10" x14ac:dyDescent="0.25">
      <c r="A43" s="247">
        <v>32</v>
      </c>
      <c r="B43" s="277" t="s">
        <v>47</v>
      </c>
      <c r="C43" s="159">
        <v>49</v>
      </c>
      <c r="D43" s="159">
        <v>12</v>
      </c>
      <c r="E43" s="159">
        <v>12</v>
      </c>
      <c r="F43" s="159">
        <v>25</v>
      </c>
      <c r="G43" s="159">
        <v>5</v>
      </c>
      <c r="H43" s="159">
        <v>34</v>
      </c>
      <c r="I43" s="351">
        <v>10</v>
      </c>
      <c r="J43" s="562">
        <v>24</v>
      </c>
    </row>
    <row r="44" spans="1:10" x14ac:dyDescent="0.25">
      <c r="A44" s="247">
        <v>33</v>
      </c>
      <c r="B44" s="277" t="s">
        <v>48</v>
      </c>
      <c r="C44" s="159">
        <v>36</v>
      </c>
      <c r="D44" s="159">
        <v>12</v>
      </c>
      <c r="E44" s="159">
        <v>9</v>
      </c>
      <c r="F44" s="159">
        <v>15</v>
      </c>
      <c r="G44" s="159">
        <v>3</v>
      </c>
      <c r="H44" s="159">
        <v>21</v>
      </c>
      <c r="I44" s="351">
        <v>12</v>
      </c>
      <c r="J44" s="562">
        <v>25</v>
      </c>
    </row>
    <row r="45" spans="1:10" x14ac:dyDescent="0.25">
      <c r="A45" s="276">
        <v>34</v>
      </c>
      <c r="B45" s="248" t="s">
        <v>49</v>
      </c>
      <c r="C45" s="159">
        <v>61</v>
      </c>
      <c r="D45" s="159">
        <v>9</v>
      </c>
      <c r="E45" s="159">
        <v>12</v>
      </c>
      <c r="F45" s="159">
        <v>40</v>
      </c>
      <c r="G45" s="159">
        <v>4</v>
      </c>
      <c r="H45" s="159">
        <v>37</v>
      </c>
      <c r="I45" s="351">
        <v>20</v>
      </c>
      <c r="J45" s="562">
        <v>2</v>
      </c>
    </row>
    <row r="46" spans="1:10" x14ac:dyDescent="0.25">
      <c r="A46" s="247">
        <v>35</v>
      </c>
      <c r="B46" s="277" t="s">
        <v>50</v>
      </c>
      <c r="C46" s="159">
        <v>55</v>
      </c>
      <c r="D46" s="159">
        <v>17</v>
      </c>
      <c r="E46" s="159">
        <v>5</v>
      </c>
      <c r="F46" s="159">
        <v>33</v>
      </c>
      <c r="G46" s="159">
        <v>4</v>
      </c>
      <c r="H46" s="159">
        <v>31</v>
      </c>
      <c r="I46" s="351">
        <v>20</v>
      </c>
      <c r="J46" s="562">
        <v>11</v>
      </c>
    </row>
    <row r="47" spans="1:10" x14ac:dyDescent="0.25">
      <c r="A47" s="247">
        <v>36</v>
      </c>
      <c r="B47" s="277" t="s">
        <v>51</v>
      </c>
      <c r="C47" s="159">
        <v>36</v>
      </c>
      <c r="D47" s="159">
        <v>7</v>
      </c>
      <c r="E47" s="159">
        <v>7</v>
      </c>
      <c r="F47" s="159">
        <v>22</v>
      </c>
      <c r="G47" s="159">
        <v>1</v>
      </c>
      <c r="H47" s="159">
        <v>24</v>
      </c>
      <c r="I47" s="351">
        <v>11</v>
      </c>
      <c r="J47" s="562">
        <v>3</v>
      </c>
    </row>
    <row r="48" spans="1:10" x14ac:dyDescent="0.25">
      <c r="A48" s="247">
        <v>37</v>
      </c>
      <c r="B48" s="277" t="s">
        <v>52</v>
      </c>
      <c r="C48" s="159">
        <v>42</v>
      </c>
      <c r="D48" s="159">
        <v>11</v>
      </c>
      <c r="E48" s="159">
        <v>7</v>
      </c>
      <c r="F48" s="159">
        <v>24</v>
      </c>
      <c r="G48" s="159">
        <v>0</v>
      </c>
      <c r="H48" s="159">
        <v>26</v>
      </c>
      <c r="I48" s="351">
        <v>16</v>
      </c>
      <c r="J48" s="562">
        <v>9</v>
      </c>
    </row>
    <row r="49" spans="1:10" x14ac:dyDescent="0.25">
      <c r="A49" s="247">
        <v>38</v>
      </c>
      <c r="B49" s="277" t="s">
        <v>53</v>
      </c>
      <c r="C49" s="159">
        <v>54</v>
      </c>
      <c r="D49" s="159">
        <v>15</v>
      </c>
      <c r="E49" s="159">
        <v>14</v>
      </c>
      <c r="F49" s="159">
        <v>25</v>
      </c>
      <c r="G49" s="159">
        <v>1</v>
      </c>
      <c r="H49" s="159">
        <v>34</v>
      </c>
      <c r="I49" s="351">
        <v>19</v>
      </c>
      <c r="J49" s="562">
        <v>6</v>
      </c>
    </row>
    <row r="50" spans="1:10" x14ac:dyDescent="0.25">
      <c r="A50" s="247">
        <v>39</v>
      </c>
      <c r="B50" s="277" t="s">
        <v>54</v>
      </c>
      <c r="C50" s="159">
        <v>63</v>
      </c>
      <c r="D50" s="159">
        <v>20</v>
      </c>
      <c r="E50" s="159">
        <v>14</v>
      </c>
      <c r="F50" s="159">
        <v>29</v>
      </c>
      <c r="G50" s="159">
        <v>8</v>
      </c>
      <c r="H50" s="159">
        <v>44</v>
      </c>
      <c r="I50" s="351">
        <v>11</v>
      </c>
      <c r="J50" s="562">
        <v>0</v>
      </c>
    </row>
    <row r="51" spans="1:10" x14ac:dyDescent="0.25">
      <c r="A51" s="247">
        <v>40</v>
      </c>
      <c r="B51" s="277" t="s">
        <v>55</v>
      </c>
      <c r="C51" s="159">
        <v>91</v>
      </c>
      <c r="D51" s="159">
        <v>15</v>
      </c>
      <c r="E51" s="159">
        <v>29</v>
      </c>
      <c r="F51" s="159">
        <v>47</v>
      </c>
      <c r="G51" s="159">
        <v>3</v>
      </c>
      <c r="H51" s="159">
        <v>56</v>
      </c>
      <c r="I51" s="351">
        <v>32</v>
      </c>
      <c r="J51" s="562">
        <v>18</v>
      </c>
    </row>
    <row r="52" spans="1:10" x14ac:dyDescent="0.25">
      <c r="A52" s="247">
        <v>41</v>
      </c>
      <c r="B52" s="277" t="s">
        <v>56</v>
      </c>
      <c r="C52" s="159">
        <v>70</v>
      </c>
      <c r="D52" s="159">
        <v>11</v>
      </c>
      <c r="E52" s="159">
        <v>21</v>
      </c>
      <c r="F52" s="159">
        <v>38</v>
      </c>
      <c r="G52" s="159">
        <v>4</v>
      </c>
      <c r="H52" s="159">
        <v>36</v>
      </c>
      <c r="I52" s="351">
        <v>30</v>
      </c>
      <c r="J52" s="562">
        <v>20</v>
      </c>
    </row>
    <row r="53" spans="1:10" x14ac:dyDescent="0.25">
      <c r="A53" s="235">
        <v>42</v>
      </c>
      <c r="B53" s="312" t="s">
        <v>57</v>
      </c>
      <c r="C53" s="159">
        <v>40</v>
      </c>
      <c r="D53" s="159">
        <v>10</v>
      </c>
      <c r="E53" s="159">
        <v>5</v>
      </c>
      <c r="F53" s="159">
        <v>25</v>
      </c>
      <c r="G53" s="159">
        <v>2</v>
      </c>
      <c r="H53" s="159">
        <v>23</v>
      </c>
      <c r="I53" s="351">
        <v>15</v>
      </c>
      <c r="J53" s="562">
        <v>3</v>
      </c>
    </row>
    <row r="54" spans="1:10" x14ac:dyDescent="0.25">
      <c r="A54" s="235">
        <v>43</v>
      </c>
      <c r="B54" s="312" t="s">
        <v>58</v>
      </c>
      <c r="C54" s="159">
        <v>62</v>
      </c>
      <c r="D54" s="159">
        <v>18</v>
      </c>
      <c r="E54" s="159">
        <v>21</v>
      </c>
      <c r="F54" s="159">
        <v>23</v>
      </c>
      <c r="G54" s="159">
        <v>4</v>
      </c>
      <c r="H54" s="159">
        <v>40</v>
      </c>
      <c r="I54" s="351">
        <v>18</v>
      </c>
      <c r="J54" s="562">
        <v>18</v>
      </c>
    </row>
    <row r="55" spans="1:10" ht="16.5" thickBot="1" x14ac:dyDescent="0.3">
      <c r="A55" s="281">
        <v>44</v>
      </c>
      <c r="B55" s="282" t="s">
        <v>59</v>
      </c>
      <c r="C55" s="160">
        <v>29</v>
      </c>
      <c r="D55" s="160">
        <v>6</v>
      </c>
      <c r="E55" s="160">
        <v>7</v>
      </c>
      <c r="F55" s="160">
        <v>16</v>
      </c>
      <c r="G55" s="160">
        <v>1</v>
      </c>
      <c r="H55" s="160">
        <v>19</v>
      </c>
      <c r="I55" s="353">
        <v>9</v>
      </c>
      <c r="J55" s="563">
        <v>3</v>
      </c>
    </row>
    <row r="56" spans="1:10" s="283" customFormat="1" ht="31.5" customHeight="1" thickBot="1" x14ac:dyDescent="0.3">
      <c r="A56" s="821" t="s">
        <v>113</v>
      </c>
      <c r="B56" s="839"/>
      <c r="C56" s="555">
        <f t="shared" ref="C56:J56" si="3">C6+C17</f>
        <v>2958</v>
      </c>
      <c r="D56" s="555">
        <f t="shared" si="3"/>
        <v>662</v>
      </c>
      <c r="E56" s="555">
        <f t="shared" si="3"/>
        <v>659</v>
      </c>
      <c r="F56" s="555">
        <f t="shared" si="3"/>
        <v>1637</v>
      </c>
      <c r="G56" s="555">
        <f t="shared" si="3"/>
        <v>206</v>
      </c>
      <c r="H56" s="555">
        <f t="shared" si="3"/>
        <v>1713</v>
      </c>
      <c r="I56" s="528">
        <f t="shared" si="3"/>
        <v>1039</v>
      </c>
      <c r="J56" s="555">
        <f t="shared" si="3"/>
        <v>548</v>
      </c>
    </row>
    <row r="57" spans="1:10" x14ac:dyDescent="0.25">
      <c r="A57" s="837" t="s">
        <v>61</v>
      </c>
      <c r="B57" s="838"/>
      <c r="C57" s="284">
        <v>82</v>
      </c>
      <c r="D57" s="284">
        <v>6</v>
      </c>
      <c r="E57" s="284">
        <v>17</v>
      </c>
      <c r="F57" s="284">
        <v>59</v>
      </c>
      <c r="G57" s="284">
        <v>8</v>
      </c>
      <c r="H57" s="284">
        <v>34</v>
      </c>
      <c r="I57" s="355">
        <v>40</v>
      </c>
      <c r="J57" s="561">
        <v>15</v>
      </c>
    </row>
    <row r="58" spans="1:10" x14ac:dyDescent="0.25">
      <c r="A58" s="828" t="s">
        <v>62</v>
      </c>
      <c r="B58" s="829"/>
      <c r="C58" s="284">
        <v>46</v>
      </c>
      <c r="D58" s="284">
        <v>1</v>
      </c>
      <c r="E58" s="284">
        <v>10</v>
      </c>
      <c r="F58" s="284">
        <v>35</v>
      </c>
      <c r="G58" s="284">
        <v>4</v>
      </c>
      <c r="H58" s="284">
        <v>29</v>
      </c>
      <c r="I58" s="355">
        <v>13</v>
      </c>
      <c r="J58" s="562">
        <v>8</v>
      </c>
    </row>
    <row r="59" spans="1:10" x14ac:dyDescent="0.25">
      <c r="A59" s="828" t="s">
        <v>63</v>
      </c>
      <c r="B59" s="829"/>
      <c r="C59" s="284">
        <v>31</v>
      </c>
      <c r="D59" s="284">
        <v>2</v>
      </c>
      <c r="E59" s="284">
        <v>4</v>
      </c>
      <c r="F59" s="284">
        <v>25</v>
      </c>
      <c r="G59" s="284">
        <v>2</v>
      </c>
      <c r="H59" s="284">
        <v>13</v>
      </c>
      <c r="I59" s="355">
        <v>16</v>
      </c>
      <c r="J59" s="562">
        <v>4</v>
      </c>
    </row>
    <row r="60" spans="1:10" ht="16.5" thickBot="1" x14ac:dyDescent="0.3">
      <c r="A60" s="830" t="s">
        <v>64</v>
      </c>
      <c r="B60" s="831"/>
      <c r="C60" s="284">
        <v>63</v>
      </c>
      <c r="D60" s="284">
        <v>12</v>
      </c>
      <c r="E60" s="284">
        <v>14</v>
      </c>
      <c r="F60" s="284">
        <v>37</v>
      </c>
      <c r="G60" s="284">
        <v>4</v>
      </c>
      <c r="H60" s="284">
        <v>37</v>
      </c>
      <c r="I60" s="355">
        <v>22</v>
      </c>
      <c r="J60" s="563">
        <v>3</v>
      </c>
    </row>
    <row r="61" spans="1:10" ht="34.5" customHeight="1" thickBot="1" x14ac:dyDescent="0.3">
      <c r="A61" s="821" t="s">
        <v>136</v>
      </c>
      <c r="B61" s="839"/>
      <c r="C61" s="555">
        <f t="shared" ref="C61:J61" si="4">C57+C58+C59+C60</f>
        <v>222</v>
      </c>
      <c r="D61" s="555">
        <f t="shared" si="4"/>
        <v>21</v>
      </c>
      <c r="E61" s="555">
        <f t="shared" si="4"/>
        <v>45</v>
      </c>
      <c r="F61" s="555">
        <f t="shared" si="4"/>
        <v>156</v>
      </c>
      <c r="G61" s="555">
        <f t="shared" si="4"/>
        <v>18</v>
      </c>
      <c r="H61" s="555">
        <f t="shared" si="4"/>
        <v>113</v>
      </c>
      <c r="I61" s="528">
        <f t="shared" si="4"/>
        <v>91</v>
      </c>
      <c r="J61" s="555">
        <f t="shared" si="4"/>
        <v>30</v>
      </c>
    </row>
    <row r="62" spans="1:10" ht="28.5" customHeight="1" thickBot="1" x14ac:dyDescent="0.3">
      <c r="A62" s="832" t="s">
        <v>60</v>
      </c>
      <c r="B62" s="833"/>
      <c r="C62" s="555">
        <f t="shared" ref="C62:J62" si="5">C56+C61</f>
        <v>3180</v>
      </c>
      <c r="D62" s="555">
        <f t="shared" si="5"/>
        <v>683</v>
      </c>
      <c r="E62" s="555">
        <f t="shared" si="5"/>
        <v>704</v>
      </c>
      <c r="F62" s="555">
        <f t="shared" si="5"/>
        <v>1793</v>
      </c>
      <c r="G62" s="555">
        <f t="shared" si="5"/>
        <v>224</v>
      </c>
      <c r="H62" s="555">
        <f t="shared" si="5"/>
        <v>1826</v>
      </c>
      <c r="I62" s="528">
        <f t="shared" si="5"/>
        <v>1130</v>
      </c>
      <c r="J62" s="555">
        <f t="shared" si="5"/>
        <v>578</v>
      </c>
    </row>
    <row r="63" spans="1:10" x14ac:dyDescent="0.25">
      <c r="C63" s="285"/>
      <c r="D63" s="285"/>
      <c r="E63" s="285"/>
      <c r="F63" s="285"/>
      <c r="G63" s="285"/>
      <c r="H63" s="285"/>
      <c r="I63" s="285"/>
    </row>
  </sheetData>
  <mergeCells count="16">
    <mergeCell ref="J3:J4"/>
    <mergeCell ref="C2:J2"/>
    <mergeCell ref="A1:J1"/>
    <mergeCell ref="A62:B62"/>
    <mergeCell ref="C3:C4"/>
    <mergeCell ref="A6:B6"/>
    <mergeCell ref="A17:B17"/>
    <mergeCell ref="A56:B56"/>
    <mergeCell ref="D3:F3"/>
    <mergeCell ref="A60:B60"/>
    <mergeCell ref="A61:B61"/>
    <mergeCell ref="A57:B57"/>
    <mergeCell ref="A58:B58"/>
    <mergeCell ref="A59:B59"/>
    <mergeCell ref="A2:A4"/>
    <mergeCell ref="B2:B4"/>
  </mergeCell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4" topLeftCell="A5" activePane="bottomLeft" state="frozen"/>
      <selection pane="bottomLeft" activeCell="F57" sqref="F57"/>
    </sheetView>
  </sheetViews>
  <sheetFormatPr defaultRowHeight="15.75" x14ac:dyDescent="0.25"/>
  <cols>
    <col min="1" max="1" width="6.125" customWidth="1"/>
    <col min="2" max="2" width="22.5" customWidth="1"/>
    <col min="3" max="3" width="15.125" style="157" customWidth="1"/>
    <col min="4" max="4" width="13.125" style="157" customWidth="1"/>
    <col min="5" max="5" width="12.875" customWidth="1"/>
    <col min="6" max="6" width="12" customWidth="1"/>
    <col min="7" max="7" width="13.875" customWidth="1"/>
  </cols>
  <sheetData>
    <row r="1" spans="1:7" ht="23.25" customHeight="1" thickBot="1" x14ac:dyDescent="0.3">
      <c r="A1" s="840" t="s">
        <v>85</v>
      </c>
      <c r="B1" s="840"/>
      <c r="C1" s="840"/>
      <c r="D1" s="840"/>
      <c r="E1" s="840"/>
      <c r="F1" s="840"/>
      <c r="G1" s="840"/>
    </row>
    <row r="2" spans="1:7" ht="21.75" customHeight="1" thickBot="1" x14ac:dyDescent="0.3">
      <c r="A2" s="841" t="s">
        <v>3</v>
      </c>
      <c r="B2" s="841" t="s">
        <v>4</v>
      </c>
      <c r="C2" s="868" t="s">
        <v>184</v>
      </c>
      <c r="D2" s="841" t="s">
        <v>182</v>
      </c>
      <c r="E2" s="868" t="s">
        <v>185</v>
      </c>
      <c r="F2" s="863" t="s">
        <v>179</v>
      </c>
      <c r="G2" s="864"/>
    </row>
    <row r="3" spans="1:7" ht="39" customHeight="1" thickBot="1" x14ac:dyDescent="0.3">
      <c r="A3" s="823"/>
      <c r="B3" s="823"/>
      <c r="C3" s="869"/>
      <c r="D3" s="824"/>
      <c r="E3" s="869"/>
      <c r="F3" s="593" t="s">
        <v>181</v>
      </c>
      <c r="G3" s="593" t="s">
        <v>180</v>
      </c>
    </row>
    <row r="4" spans="1:7" ht="16.5" thickBot="1" x14ac:dyDescent="0.3">
      <c r="A4" s="165">
        <v>1</v>
      </c>
      <c r="B4" s="165">
        <v>2</v>
      </c>
      <c r="C4" s="165">
        <v>3</v>
      </c>
      <c r="D4" s="165">
        <v>4</v>
      </c>
      <c r="E4" s="622">
        <v>5</v>
      </c>
      <c r="F4" s="279">
        <v>6</v>
      </c>
      <c r="G4" s="279">
        <v>7</v>
      </c>
    </row>
    <row r="5" spans="1:7" ht="16.5" thickBot="1" x14ac:dyDescent="0.3">
      <c r="A5" s="825" t="s">
        <v>11</v>
      </c>
      <c r="B5" s="826"/>
      <c r="C5" s="558">
        <f>C6+C7+C8+C9+C10+C11+C12</f>
        <v>674671.8</v>
      </c>
      <c r="D5" s="555">
        <f t="shared" ref="D5" si="0">D6+D7+D8+D9+D10+D11+D12</f>
        <v>919</v>
      </c>
      <c r="E5" s="642">
        <f>C5/D5/12</f>
        <v>61.178073993471173</v>
      </c>
      <c r="F5" s="643">
        <v>613</v>
      </c>
      <c r="G5" s="643">
        <v>11438</v>
      </c>
    </row>
    <row r="6" spans="1:7" x14ac:dyDescent="0.25">
      <c r="A6" s="644">
        <v>1</v>
      </c>
      <c r="B6" s="645" t="s">
        <v>12</v>
      </c>
      <c r="C6" s="549">
        <v>94681.4</v>
      </c>
      <c r="D6" s="350">
        <v>90</v>
      </c>
      <c r="E6" s="646">
        <f t="shared" ref="E6:E61" si="1">C6/D6/12</f>
        <v>87.66796296296296</v>
      </c>
      <c r="F6" s="635">
        <v>761</v>
      </c>
      <c r="G6" s="639">
        <v>11317.177777777779</v>
      </c>
    </row>
    <row r="7" spans="1:7" x14ac:dyDescent="0.25">
      <c r="A7" s="647">
        <v>2</v>
      </c>
      <c r="B7" s="648" t="s">
        <v>13</v>
      </c>
      <c r="C7" s="550">
        <v>44832.3</v>
      </c>
      <c r="D7" s="351">
        <v>98</v>
      </c>
      <c r="E7" s="649">
        <f t="shared" si="1"/>
        <v>38.122704081632655</v>
      </c>
      <c r="F7" s="636">
        <v>535.03061224489795</v>
      </c>
      <c r="G7" s="640">
        <v>10193.714285714284</v>
      </c>
    </row>
    <row r="8" spans="1:7" x14ac:dyDescent="0.25">
      <c r="A8" s="647">
        <v>3</v>
      </c>
      <c r="B8" s="648" t="s">
        <v>14</v>
      </c>
      <c r="C8" s="550">
        <v>33459</v>
      </c>
      <c r="D8" s="351">
        <v>63</v>
      </c>
      <c r="E8" s="649">
        <f t="shared" si="1"/>
        <v>44.257936507936506</v>
      </c>
      <c r="F8" s="636">
        <v>564.0793650793654</v>
      </c>
      <c r="G8" s="640">
        <v>10906.63492063492</v>
      </c>
    </row>
    <row r="9" spans="1:7" x14ac:dyDescent="0.25">
      <c r="A9" s="647">
        <v>4</v>
      </c>
      <c r="B9" s="648" t="s">
        <v>15</v>
      </c>
      <c r="C9" s="550">
        <v>29083.1</v>
      </c>
      <c r="D9" s="351">
        <v>40</v>
      </c>
      <c r="E9" s="649">
        <f t="shared" si="1"/>
        <v>60.589791666666663</v>
      </c>
      <c r="F9" s="636">
        <v>542.67500000000007</v>
      </c>
      <c r="G9" s="640">
        <v>11579.7</v>
      </c>
    </row>
    <row r="10" spans="1:7" x14ac:dyDescent="0.25">
      <c r="A10" s="647">
        <v>5</v>
      </c>
      <c r="B10" s="648" t="s">
        <v>16</v>
      </c>
      <c r="C10" s="550">
        <v>196947.4</v>
      </c>
      <c r="D10" s="351">
        <v>284</v>
      </c>
      <c r="E10" s="649">
        <f t="shared" si="1"/>
        <v>57.789730046948357</v>
      </c>
      <c r="F10" s="636">
        <v>578.18661971830988</v>
      </c>
      <c r="G10" s="640">
        <v>10548.214788732392</v>
      </c>
    </row>
    <row r="11" spans="1:7" x14ac:dyDescent="0.25">
      <c r="A11" s="650">
        <v>6</v>
      </c>
      <c r="B11" s="651" t="s">
        <v>105</v>
      </c>
      <c r="C11" s="623">
        <v>146392.20000000001</v>
      </c>
      <c r="D11" s="351">
        <v>159</v>
      </c>
      <c r="E11" s="649">
        <f t="shared" si="1"/>
        <v>76.725471698113211</v>
      </c>
      <c r="F11" s="636">
        <v>654.20754716981128</v>
      </c>
      <c r="G11" s="640">
        <v>13203.056603773586</v>
      </c>
    </row>
    <row r="12" spans="1:7" x14ac:dyDescent="0.25">
      <c r="A12" s="650">
        <v>7</v>
      </c>
      <c r="B12" s="651" t="s">
        <v>108</v>
      </c>
      <c r="C12" s="623">
        <f>C13+C14+C15</f>
        <v>129276.4</v>
      </c>
      <c r="D12" s="351">
        <f>D13+D14+D15</f>
        <v>185</v>
      </c>
      <c r="E12" s="649">
        <f t="shared" si="1"/>
        <v>58.232612612612606</v>
      </c>
      <c r="F12" s="636">
        <v>630.38918918918932</v>
      </c>
      <c r="G12" s="640">
        <v>12154.183783783787</v>
      </c>
    </row>
    <row r="13" spans="1:7" x14ac:dyDescent="0.25">
      <c r="A13" s="652"/>
      <c r="B13" s="653" t="s">
        <v>71</v>
      </c>
      <c r="C13" s="623">
        <v>71334.399999999994</v>
      </c>
      <c r="D13" s="351">
        <v>103</v>
      </c>
      <c r="E13" s="649">
        <f t="shared" si="1"/>
        <v>57.713915857605173</v>
      </c>
      <c r="F13" s="636">
        <v>698.93203883495164</v>
      </c>
      <c r="G13" s="640">
        <v>13229.54368932039</v>
      </c>
    </row>
    <row r="14" spans="1:7" x14ac:dyDescent="0.25">
      <c r="A14" s="652"/>
      <c r="B14" s="653" t="s">
        <v>72</v>
      </c>
      <c r="C14" s="623">
        <v>27624.6</v>
      </c>
      <c r="D14" s="351">
        <v>45</v>
      </c>
      <c r="E14" s="649">
        <f t="shared" si="1"/>
        <v>51.156666666666666</v>
      </c>
      <c r="F14" s="636">
        <v>493.55555555555566</v>
      </c>
      <c r="G14" s="640">
        <v>9465.5333333333347</v>
      </c>
    </row>
    <row r="15" spans="1:7" ht="16.5" thickBot="1" x14ac:dyDescent="0.3">
      <c r="A15" s="654"/>
      <c r="B15" s="655" t="s">
        <v>73</v>
      </c>
      <c r="C15" s="624">
        <v>30317.4</v>
      </c>
      <c r="D15" s="353">
        <v>37</v>
      </c>
      <c r="E15" s="656">
        <f t="shared" si="1"/>
        <v>68.282432432432429</v>
      </c>
      <c r="F15" s="637">
        <v>605.99999999999989</v>
      </c>
      <c r="G15" s="641">
        <v>12430.594594594597</v>
      </c>
    </row>
    <row r="16" spans="1:7" ht="16.5" thickBot="1" x14ac:dyDescent="0.3">
      <c r="A16" s="825" t="s">
        <v>22</v>
      </c>
      <c r="B16" s="870"/>
      <c r="C16" s="558">
        <f>C17+C18+C19+C20+C21+C22+C23+C24+C25+C26+C27+C28+C29+C30+C31+C32+C34+C35+C36+C37+C38+C39+C40+C41+C42+C43+C44+C45+C46+C47+C48+C49+C50+C51+C52+C53+C54</f>
        <v>1042951.8000000002</v>
      </c>
      <c r="D16" s="555">
        <f t="shared" ref="D16" si="2">D17+D18+D19+D20+D21+D22+D23+D24+D25+D26+D27+D28+D29+D30+D31+D32+D34+D35+D36+D37+D38+D39+D40+D41+D42+D43+D44+D45+D46+D47+D48+D49+D50+D51+D52+D53+D54</f>
        <v>1747</v>
      </c>
      <c r="E16" s="657">
        <f t="shared" si="1"/>
        <v>49.749656554092745</v>
      </c>
      <c r="F16" s="634">
        <v>522</v>
      </c>
      <c r="G16" s="634">
        <v>11288</v>
      </c>
    </row>
    <row r="17" spans="1:7" x14ac:dyDescent="0.25">
      <c r="A17" s="647">
        <v>8</v>
      </c>
      <c r="B17" s="658" t="s">
        <v>23</v>
      </c>
      <c r="C17" s="549">
        <v>23573.899999999998</v>
      </c>
      <c r="D17" s="350">
        <v>44</v>
      </c>
      <c r="E17" s="646">
        <f t="shared" si="1"/>
        <v>44.64753787878788</v>
      </c>
      <c r="F17" s="635">
        <v>586.66666666666674</v>
      </c>
      <c r="G17" s="639">
        <v>11782.375000000002</v>
      </c>
    </row>
    <row r="18" spans="1:7" x14ac:dyDescent="0.25">
      <c r="A18" s="647">
        <v>9</v>
      </c>
      <c r="B18" s="659" t="s">
        <v>24</v>
      </c>
      <c r="C18" s="625">
        <v>34258.999999999993</v>
      </c>
      <c r="D18" s="351">
        <v>56</v>
      </c>
      <c r="E18" s="649">
        <f t="shared" si="1"/>
        <v>50.980654761904752</v>
      </c>
      <c r="F18" s="636">
        <v>517.47619047619037</v>
      </c>
      <c r="G18" s="640">
        <v>12754.761904761908</v>
      </c>
    </row>
    <row r="19" spans="1:7" x14ac:dyDescent="0.25">
      <c r="A19" s="647">
        <v>10</v>
      </c>
      <c r="B19" s="659" t="s">
        <v>25</v>
      </c>
      <c r="C19" s="625">
        <v>25880.100000000002</v>
      </c>
      <c r="D19" s="351">
        <v>45</v>
      </c>
      <c r="E19" s="649">
        <f t="shared" si="1"/>
        <v>47.926111111111112</v>
      </c>
      <c r="F19" s="636">
        <v>393.48888888888888</v>
      </c>
      <c r="G19" s="640">
        <v>7886.4666666666653</v>
      </c>
    </row>
    <row r="20" spans="1:7" x14ac:dyDescent="0.25">
      <c r="A20" s="647">
        <v>11</v>
      </c>
      <c r="B20" s="659" t="s">
        <v>26</v>
      </c>
      <c r="C20" s="625">
        <v>35953.800000000003</v>
      </c>
      <c r="D20" s="351">
        <v>62</v>
      </c>
      <c r="E20" s="649">
        <f t="shared" si="1"/>
        <v>48.32500000000001</v>
      </c>
      <c r="F20" s="636">
        <v>662.1935483870966</v>
      </c>
      <c r="G20" s="640">
        <v>13467.290322580648</v>
      </c>
    </row>
    <row r="21" spans="1:7" x14ac:dyDescent="0.25">
      <c r="A21" s="660">
        <v>12</v>
      </c>
      <c r="B21" s="661" t="s">
        <v>27</v>
      </c>
      <c r="C21" s="625">
        <v>7945.6</v>
      </c>
      <c r="D21" s="351">
        <v>17</v>
      </c>
      <c r="E21" s="649">
        <f t="shared" si="1"/>
        <v>38.949019607843141</v>
      </c>
      <c r="F21" s="636">
        <v>477.83783783783787</v>
      </c>
      <c r="G21" s="640">
        <v>10711.540540540542</v>
      </c>
    </row>
    <row r="22" spans="1:7" x14ac:dyDescent="0.25">
      <c r="A22" s="662">
        <v>13</v>
      </c>
      <c r="B22" s="663" t="s">
        <v>28</v>
      </c>
      <c r="C22" s="625">
        <v>30127.599999999999</v>
      </c>
      <c r="D22" s="351">
        <v>56</v>
      </c>
      <c r="E22" s="649">
        <f t="shared" si="1"/>
        <v>44.832738095238092</v>
      </c>
      <c r="F22" s="636">
        <v>556.57142857142856</v>
      </c>
      <c r="G22" s="640">
        <v>12703.267857142861</v>
      </c>
    </row>
    <row r="23" spans="1:7" x14ac:dyDescent="0.25">
      <c r="A23" s="660">
        <v>14</v>
      </c>
      <c r="B23" s="661" t="s">
        <v>29</v>
      </c>
      <c r="C23" s="625">
        <v>34225.800000000003</v>
      </c>
      <c r="D23" s="351">
        <v>35</v>
      </c>
      <c r="E23" s="649">
        <f t="shared" si="1"/>
        <v>81.490000000000009</v>
      </c>
      <c r="F23" s="636">
        <v>629.38805970149247</v>
      </c>
      <c r="G23" s="640">
        <v>13642.985074626866</v>
      </c>
    </row>
    <row r="24" spans="1:7" x14ac:dyDescent="0.25">
      <c r="A24" s="660">
        <v>15</v>
      </c>
      <c r="B24" s="661" t="s">
        <v>30</v>
      </c>
      <c r="C24" s="625">
        <v>20785.8</v>
      </c>
      <c r="D24" s="351">
        <v>36</v>
      </c>
      <c r="E24" s="649">
        <f t="shared" si="1"/>
        <v>48.115277777777777</v>
      </c>
      <c r="F24" s="636">
        <v>555.91304347826065</v>
      </c>
      <c r="G24" s="640">
        <v>11329.391304347824</v>
      </c>
    </row>
    <row r="25" spans="1:7" x14ac:dyDescent="0.25">
      <c r="A25" s="660">
        <v>16</v>
      </c>
      <c r="B25" s="661" t="s">
        <v>31</v>
      </c>
      <c r="C25" s="625">
        <v>54559.4</v>
      </c>
      <c r="D25" s="351">
        <v>89</v>
      </c>
      <c r="E25" s="649">
        <f t="shared" si="1"/>
        <v>51.085580524344572</v>
      </c>
      <c r="F25" s="636">
        <v>529.17977528089887</v>
      </c>
      <c r="G25" s="640">
        <v>11483.449438202244</v>
      </c>
    </row>
    <row r="26" spans="1:7" x14ac:dyDescent="0.25">
      <c r="A26" s="660">
        <v>17</v>
      </c>
      <c r="B26" s="661" t="s">
        <v>32</v>
      </c>
      <c r="C26" s="625">
        <v>57714.899999999994</v>
      </c>
      <c r="D26" s="351">
        <v>92</v>
      </c>
      <c r="E26" s="649">
        <f t="shared" si="1"/>
        <v>52.277989130434776</v>
      </c>
      <c r="F26" s="636">
        <v>568.32608695652164</v>
      </c>
      <c r="G26" s="640">
        <v>11851.250000000004</v>
      </c>
    </row>
    <row r="27" spans="1:7" x14ac:dyDescent="0.25">
      <c r="A27" s="660">
        <v>18</v>
      </c>
      <c r="B27" s="661" t="s">
        <v>33</v>
      </c>
      <c r="C27" s="625">
        <v>19713.000000000004</v>
      </c>
      <c r="D27" s="351">
        <v>39</v>
      </c>
      <c r="E27" s="649">
        <f t="shared" si="1"/>
        <v>42.121794871794883</v>
      </c>
      <c r="F27" s="636">
        <v>452.79487179487188</v>
      </c>
      <c r="G27" s="640">
        <v>8286.8974358974338</v>
      </c>
    </row>
    <row r="28" spans="1:7" x14ac:dyDescent="0.25">
      <c r="A28" s="660">
        <v>19</v>
      </c>
      <c r="B28" s="661" t="s">
        <v>34</v>
      </c>
      <c r="C28" s="550">
        <v>35199.4</v>
      </c>
      <c r="D28" s="351">
        <v>66</v>
      </c>
      <c r="E28" s="649">
        <f t="shared" si="1"/>
        <v>44.443686868686875</v>
      </c>
      <c r="F28" s="636">
        <v>470.49275362318849</v>
      </c>
      <c r="G28" s="640">
        <v>13360.318840579708</v>
      </c>
    </row>
    <row r="29" spans="1:7" x14ac:dyDescent="0.25">
      <c r="A29" s="664">
        <v>20</v>
      </c>
      <c r="B29" s="665" t="s">
        <v>35</v>
      </c>
      <c r="C29" s="625">
        <v>33191.5</v>
      </c>
      <c r="D29" s="351">
        <v>66</v>
      </c>
      <c r="E29" s="649">
        <f t="shared" si="1"/>
        <v>41.908459595959592</v>
      </c>
      <c r="F29" s="636">
        <v>452.2272727272728</v>
      </c>
      <c r="G29" s="640">
        <v>9155.1969696969718</v>
      </c>
    </row>
    <row r="30" spans="1:7" x14ac:dyDescent="0.25">
      <c r="A30" s="664">
        <v>21</v>
      </c>
      <c r="B30" s="665" t="s">
        <v>36</v>
      </c>
      <c r="C30" s="550">
        <v>29964.899999999998</v>
      </c>
      <c r="D30" s="351">
        <v>42</v>
      </c>
      <c r="E30" s="649">
        <f t="shared" si="1"/>
        <v>59.454166666666659</v>
      </c>
      <c r="F30" s="636">
        <v>553.74999999999989</v>
      </c>
      <c r="G30" s="640">
        <v>11539.076923076924</v>
      </c>
    </row>
    <row r="31" spans="1:7" x14ac:dyDescent="0.25">
      <c r="A31" s="666">
        <v>22</v>
      </c>
      <c r="B31" s="667" t="s">
        <v>37</v>
      </c>
      <c r="C31" s="625">
        <v>14387</v>
      </c>
      <c r="D31" s="351">
        <v>27</v>
      </c>
      <c r="E31" s="649">
        <f t="shared" si="1"/>
        <v>44.404320987654323</v>
      </c>
      <c r="F31" s="636">
        <v>509.3793103448275</v>
      </c>
      <c r="G31" s="640">
        <v>10658.482758620688</v>
      </c>
    </row>
    <row r="32" spans="1:7" ht="16.5" thickBot="1" x14ac:dyDescent="0.3">
      <c r="A32" s="666">
        <v>23</v>
      </c>
      <c r="B32" s="667" t="s">
        <v>38</v>
      </c>
      <c r="C32" s="626">
        <v>36900.800000000003</v>
      </c>
      <c r="D32" s="353">
        <v>63</v>
      </c>
      <c r="E32" s="656">
        <f t="shared" si="1"/>
        <v>48.81058201058201</v>
      </c>
      <c r="F32" s="637">
        <v>623.8730158730159</v>
      </c>
      <c r="G32" s="641">
        <v>11983.666666666662</v>
      </c>
    </row>
    <row r="33" spans="1:7" ht="16.5" thickBot="1" x14ac:dyDescent="0.3">
      <c r="A33" s="165">
        <v>1</v>
      </c>
      <c r="B33" s="165">
        <v>2</v>
      </c>
      <c r="C33" s="279">
        <v>3</v>
      </c>
      <c r="D33" s="280">
        <v>4</v>
      </c>
      <c r="E33" s="630">
        <v>5</v>
      </c>
      <c r="F33" s="668">
        <v>6</v>
      </c>
      <c r="G33" s="668">
        <v>7</v>
      </c>
    </row>
    <row r="34" spans="1:7" x14ac:dyDescent="0.25">
      <c r="A34" s="666">
        <v>24</v>
      </c>
      <c r="B34" s="667" t="s">
        <v>39</v>
      </c>
      <c r="C34" s="627">
        <v>39069.9</v>
      </c>
      <c r="D34" s="350">
        <v>69</v>
      </c>
      <c r="E34" s="629">
        <f t="shared" si="1"/>
        <v>47.185869565217395</v>
      </c>
      <c r="F34" s="635">
        <v>477.78260869565202</v>
      </c>
      <c r="G34" s="639">
        <v>10440.13043478261</v>
      </c>
    </row>
    <row r="35" spans="1:7" x14ac:dyDescent="0.25">
      <c r="A35" s="666">
        <v>25</v>
      </c>
      <c r="B35" s="667" t="s">
        <v>40</v>
      </c>
      <c r="C35" s="623">
        <v>11299.4</v>
      </c>
      <c r="D35" s="351">
        <v>19</v>
      </c>
      <c r="E35" s="631">
        <f t="shared" si="1"/>
        <v>49.558771929824559</v>
      </c>
      <c r="F35" s="636">
        <v>602.48780487804879</v>
      </c>
      <c r="G35" s="640">
        <v>12568.756097560974</v>
      </c>
    </row>
    <row r="36" spans="1:7" x14ac:dyDescent="0.25">
      <c r="A36" s="664">
        <v>26</v>
      </c>
      <c r="B36" s="665" t="s">
        <v>41</v>
      </c>
      <c r="C36" s="623">
        <v>29272.6</v>
      </c>
      <c r="D36" s="351">
        <v>43</v>
      </c>
      <c r="E36" s="631">
        <f t="shared" si="1"/>
        <v>56.729844961240303</v>
      </c>
      <c r="F36" s="636">
        <v>510.2</v>
      </c>
      <c r="G36" s="640">
        <v>10913.707692307695</v>
      </c>
    </row>
    <row r="37" spans="1:7" x14ac:dyDescent="0.25">
      <c r="A37" s="666">
        <v>27</v>
      </c>
      <c r="B37" s="667" t="s">
        <v>42</v>
      </c>
      <c r="C37" s="623">
        <v>25883</v>
      </c>
      <c r="D37" s="351">
        <v>44</v>
      </c>
      <c r="E37" s="631">
        <f t="shared" si="1"/>
        <v>49.020833333333336</v>
      </c>
      <c r="F37" s="636">
        <v>534.97727272727275</v>
      </c>
      <c r="G37" s="640">
        <v>10863.136363636362</v>
      </c>
    </row>
    <row r="38" spans="1:7" x14ac:dyDescent="0.25">
      <c r="A38" s="664">
        <v>28</v>
      </c>
      <c r="B38" s="665" t="s">
        <v>43</v>
      </c>
      <c r="C38" s="623">
        <v>31566.9</v>
      </c>
      <c r="D38" s="351">
        <v>58</v>
      </c>
      <c r="E38" s="631">
        <f t="shared" si="1"/>
        <v>45.354741379310347</v>
      </c>
      <c r="F38" s="636">
        <v>507.20689655172413</v>
      </c>
      <c r="G38" s="640">
        <v>11209.827586206897</v>
      </c>
    </row>
    <row r="39" spans="1:7" x14ac:dyDescent="0.25">
      <c r="A39" s="666">
        <v>29</v>
      </c>
      <c r="B39" s="667" t="s">
        <v>44</v>
      </c>
      <c r="C39" s="623">
        <v>16929.3</v>
      </c>
      <c r="D39" s="351">
        <v>26</v>
      </c>
      <c r="E39" s="631">
        <f t="shared" si="1"/>
        <v>54.260576923076918</v>
      </c>
      <c r="F39" s="636">
        <v>451.18333333333339</v>
      </c>
      <c r="G39" s="640">
        <v>10348.616666666667</v>
      </c>
    </row>
    <row r="40" spans="1:7" x14ac:dyDescent="0.25">
      <c r="A40" s="666">
        <v>30</v>
      </c>
      <c r="B40" s="667" t="s">
        <v>45</v>
      </c>
      <c r="C40" s="623">
        <v>21188.100000000002</v>
      </c>
      <c r="D40" s="351">
        <v>39</v>
      </c>
      <c r="E40" s="631">
        <f t="shared" si="1"/>
        <v>45.273717948717952</v>
      </c>
      <c r="F40" s="636">
        <v>410.64102564102569</v>
      </c>
      <c r="G40" s="640">
        <v>8919.6153846153866</v>
      </c>
    </row>
    <row r="41" spans="1:7" x14ac:dyDescent="0.25">
      <c r="A41" s="666">
        <v>31</v>
      </c>
      <c r="B41" s="667" t="s">
        <v>46</v>
      </c>
      <c r="C41" s="623">
        <v>9530</v>
      </c>
      <c r="D41" s="351">
        <v>19</v>
      </c>
      <c r="E41" s="631">
        <f t="shared" si="1"/>
        <v>41.798245614035089</v>
      </c>
      <c r="F41" s="636">
        <v>508.69230769230791</v>
      </c>
      <c r="G41" s="640">
        <v>10992.076923076922</v>
      </c>
    </row>
    <row r="42" spans="1:7" x14ac:dyDescent="0.25">
      <c r="A42" s="666">
        <v>32</v>
      </c>
      <c r="B42" s="667" t="s">
        <v>47</v>
      </c>
      <c r="C42" s="623">
        <v>26133.7</v>
      </c>
      <c r="D42" s="351">
        <v>49</v>
      </c>
      <c r="E42" s="631">
        <f t="shared" si="1"/>
        <v>44.445068027210887</v>
      </c>
      <c r="F42" s="636">
        <v>367.55102040816331</v>
      </c>
      <c r="G42" s="640">
        <v>7711.7959183673456</v>
      </c>
    </row>
    <row r="43" spans="1:7" x14ac:dyDescent="0.25">
      <c r="A43" s="666">
        <v>33</v>
      </c>
      <c r="B43" s="667" t="s">
        <v>48</v>
      </c>
      <c r="C43" s="623">
        <v>19356.7</v>
      </c>
      <c r="D43" s="351">
        <v>36</v>
      </c>
      <c r="E43" s="631">
        <f t="shared" si="1"/>
        <v>44.807175925925925</v>
      </c>
      <c r="F43" s="636">
        <v>574.41666666666674</v>
      </c>
      <c r="G43" s="640">
        <v>14242.999999999998</v>
      </c>
    </row>
    <row r="44" spans="1:7" x14ac:dyDescent="0.25">
      <c r="A44" s="664">
        <v>34</v>
      </c>
      <c r="B44" s="665" t="s">
        <v>49</v>
      </c>
      <c r="C44" s="623">
        <v>39462.300000000003</v>
      </c>
      <c r="D44" s="351">
        <v>61</v>
      </c>
      <c r="E44" s="631">
        <f t="shared" si="1"/>
        <v>53.91024590163935</v>
      </c>
      <c r="F44" s="636">
        <v>527.19672131147547</v>
      </c>
      <c r="G44" s="640">
        <v>10664.606557377048</v>
      </c>
    </row>
    <row r="45" spans="1:7" x14ac:dyDescent="0.25">
      <c r="A45" s="666">
        <v>35</v>
      </c>
      <c r="B45" s="667" t="s">
        <v>50</v>
      </c>
      <c r="C45" s="623">
        <v>8289.7999999999993</v>
      </c>
      <c r="D45" s="351">
        <v>21</v>
      </c>
      <c r="E45" s="631">
        <f t="shared" si="1"/>
        <v>32.896031746031746</v>
      </c>
      <c r="F45" s="636">
        <v>629.74545454545455</v>
      </c>
      <c r="G45" s="640">
        <v>15921.163636363633</v>
      </c>
    </row>
    <row r="46" spans="1:7" x14ac:dyDescent="0.25">
      <c r="A46" s="666">
        <v>36</v>
      </c>
      <c r="B46" s="667" t="s">
        <v>51</v>
      </c>
      <c r="C46" s="623">
        <v>18364.699999999997</v>
      </c>
      <c r="D46" s="351">
        <v>36</v>
      </c>
      <c r="E46" s="631">
        <f t="shared" si="1"/>
        <v>42.510879629629621</v>
      </c>
      <c r="F46" s="636">
        <v>442.19444444444446</v>
      </c>
      <c r="G46" s="640">
        <v>10717.916666666668</v>
      </c>
    </row>
    <row r="47" spans="1:7" x14ac:dyDescent="0.25">
      <c r="A47" s="666">
        <v>37</v>
      </c>
      <c r="B47" s="667" t="s">
        <v>52</v>
      </c>
      <c r="C47" s="623">
        <v>25297.3</v>
      </c>
      <c r="D47" s="351">
        <v>42</v>
      </c>
      <c r="E47" s="631">
        <f t="shared" si="1"/>
        <v>50.193055555555553</v>
      </c>
      <c r="F47" s="636">
        <v>392.23809523809535</v>
      </c>
      <c r="G47" s="640">
        <v>9169.5</v>
      </c>
    </row>
    <row r="48" spans="1:7" x14ac:dyDescent="0.25">
      <c r="A48" s="666">
        <v>38</v>
      </c>
      <c r="B48" s="667" t="s">
        <v>53</v>
      </c>
      <c r="C48" s="623">
        <v>19246.800000000003</v>
      </c>
      <c r="D48" s="351">
        <v>28</v>
      </c>
      <c r="E48" s="631">
        <f t="shared" si="1"/>
        <v>57.282142857142865</v>
      </c>
      <c r="F48" s="636">
        <v>536.37037037037044</v>
      </c>
      <c r="G48" s="640">
        <v>8964.1666666666679</v>
      </c>
    </row>
    <row r="49" spans="1:7" x14ac:dyDescent="0.25">
      <c r="A49" s="666">
        <v>39</v>
      </c>
      <c r="B49" s="667" t="s">
        <v>54</v>
      </c>
      <c r="C49" s="623">
        <v>41309.399999999994</v>
      </c>
      <c r="D49" s="351">
        <v>54</v>
      </c>
      <c r="E49" s="631">
        <f t="shared" si="1"/>
        <v>63.749074074074066</v>
      </c>
      <c r="F49" s="636">
        <v>572.79365079365061</v>
      </c>
      <c r="G49" s="640">
        <v>11983.09523809524</v>
      </c>
    </row>
    <row r="50" spans="1:7" x14ac:dyDescent="0.25">
      <c r="A50" s="666">
        <v>40</v>
      </c>
      <c r="B50" s="667" t="s">
        <v>55</v>
      </c>
      <c r="C50" s="623">
        <v>59130.400000000001</v>
      </c>
      <c r="D50" s="351">
        <v>91</v>
      </c>
      <c r="E50" s="631">
        <f t="shared" si="1"/>
        <v>54.148717948717952</v>
      </c>
      <c r="F50" s="636">
        <v>510.18681318681325</v>
      </c>
      <c r="G50" s="640">
        <v>10657.549450549452</v>
      </c>
    </row>
    <row r="51" spans="1:7" x14ac:dyDescent="0.25">
      <c r="A51" s="666">
        <v>41</v>
      </c>
      <c r="B51" s="667" t="s">
        <v>56</v>
      </c>
      <c r="C51" s="623">
        <v>27276.699999999997</v>
      </c>
      <c r="D51" s="351">
        <v>46</v>
      </c>
      <c r="E51" s="631">
        <f t="shared" si="1"/>
        <v>49.414311594202893</v>
      </c>
      <c r="F51" s="636">
        <v>612.90000000000009</v>
      </c>
      <c r="G51" s="640">
        <v>13661.3</v>
      </c>
    </row>
    <row r="52" spans="1:7" x14ac:dyDescent="0.25">
      <c r="A52" s="669">
        <v>42</v>
      </c>
      <c r="B52" s="670" t="s">
        <v>57</v>
      </c>
      <c r="C52" s="623">
        <v>22616</v>
      </c>
      <c r="D52" s="351">
        <v>40</v>
      </c>
      <c r="E52" s="631">
        <f t="shared" si="1"/>
        <v>47.116666666666667</v>
      </c>
      <c r="F52" s="636">
        <v>415.0499999999999</v>
      </c>
      <c r="G52" s="640">
        <v>9396.35</v>
      </c>
    </row>
    <row r="53" spans="1:7" x14ac:dyDescent="0.25">
      <c r="A53" s="669">
        <v>43</v>
      </c>
      <c r="B53" s="670" t="s">
        <v>58</v>
      </c>
      <c r="C53" s="623">
        <v>43963.4</v>
      </c>
      <c r="D53" s="351">
        <v>62</v>
      </c>
      <c r="E53" s="631">
        <f t="shared" si="1"/>
        <v>59.090591397849465</v>
      </c>
      <c r="F53" s="636">
        <v>500.30645161290323</v>
      </c>
      <c r="G53" s="640">
        <v>11097.354838709674</v>
      </c>
    </row>
    <row r="54" spans="1:7" ht="16.5" thickBot="1" x14ac:dyDescent="0.3">
      <c r="A54" s="671">
        <v>44</v>
      </c>
      <c r="B54" s="672" t="s">
        <v>59</v>
      </c>
      <c r="C54" s="624">
        <v>13382.9</v>
      </c>
      <c r="D54" s="353">
        <v>29</v>
      </c>
      <c r="E54" s="632">
        <f t="shared" si="1"/>
        <v>38.456609195402301</v>
      </c>
      <c r="F54" s="637">
        <v>445.58620689655157</v>
      </c>
      <c r="G54" s="641">
        <v>8896.8275862068967</v>
      </c>
    </row>
    <row r="55" spans="1:7" ht="16.5" thickBot="1" x14ac:dyDescent="0.3">
      <c r="A55" s="806" t="s">
        <v>113</v>
      </c>
      <c r="B55" s="807"/>
      <c r="C55" s="558">
        <f>C5+C16</f>
        <v>1717623.6</v>
      </c>
      <c r="D55" s="555">
        <f t="shared" ref="D55" si="3">D5+D16</f>
        <v>2666</v>
      </c>
      <c r="E55" s="633">
        <f t="shared" si="1"/>
        <v>53.689159789947489</v>
      </c>
      <c r="F55" s="634">
        <v>550</v>
      </c>
      <c r="G55" s="634">
        <v>11334</v>
      </c>
    </row>
    <row r="56" spans="1:7" x14ac:dyDescent="0.25">
      <c r="A56" s="873" t="s">
        <v>61</v>
      </c>
      <c r="B56" s="874"/>
      <c r="C56" s="550">
        <v>73903.8</v>
      </c>
      <c r="D56" s="355">
        <v>82</v>
      </c>
      <c r="E56" s="629">
        <f t="shared" si="1"/>
        <v>75.105487804878052</v>
      </c>
      <c r="F56" s="635">
        <v>151.28048780487805</v>
      </c>
      <c r="G56" s="639">
        <v>5010.1829268292677</v>
      </c>
    </row>
    <row r="57" spans="1:7" x14ac:dyDescent="0.25">
      <c r="A57" s="875" t="s">
        <v>62</v>
      </c>
      <c r="B57" s="876"/>
      <c r="C57" s="550">
        <v>59443.8</v>
      </c>
      <c r="D57" s="355">
        <v>46</v>
      </c>
      <c r="E57" s="631">
        <f t="shared" si="1"/>
        <v>107.68804347826087</v>
      </c>
      <c r="F57" s="636">
        <v>565.54347826086962</v>
      </c>
      <c r="G57" s="640">
        <v>10878.86956521739</v>
      </c>
    </row>
    <row r="58" spans="1:7" x14ac:dyDescent="0.25">
      <c r="A58" s="875" t="s">
        <v>63</v>
      </c>
      <c r="B58" s="876"/>
      <c r="C58" s="550">
        <v>28429.1</v>
      </c>
      <c r="D58" s="355">
        <v>31</v>
      </c>
      <c r="E58" s="631">
        <f t="shared" si="1"/>
        <v>76.422311827956989</v>
      </c>
      <c r="F58" s="636">
        <v>478.16129032258067</v>
      </c>
      <c r="G58" s="640">
        <v>6992.1290322580653</v>
      </c>
    </row>
    <row r="59" spans="1:7" ht="16.5" thickBot="1" x14ac:dyDescent="0.3">
      <c r="A59" s="871" t="s">
        <v>64</v>
      </c>
      <c r="B59" s="872"/>
      <c r="C59" s="628">
        <v>32459.9</v>
      </c>
      <c r="D59" s="355">
        <v>63</v>
      </c>
      <c r="E59" s="632">
        <f t="shared" si="1"/>
        <v>42.936375661375656</v>
      </c>
      <c r="F59" s="637">
        <v>132.11111111111111</v>
      </c>
      <c r="G59" s="641">
        <v>6709.5238095238101</v>
      </c>
    </row>
    <row r="60" spans="1:7" ht="16.5" thickBot="1" x14ac:dyDescent="0.3">
      <c r="A60" s="821" t="s">
        <v>120</v>
      </c>
      <c r="B60" s="839"/>
      <c r="C60" s="558">
        <f>C56+C57+C58+C59</f>
        <v>194236.6</v>
      </c>
      <c r="D60" s="555">
        <f t="shared" ref="D60" si="4">D56+D57+D58+D59</f>
        <v>222</v>
      </c>
      <c r="E60" s="688">
        <f t="shared" si="1"/>
        <v>72.911636636636644</v>
      </c>
      <c r="F60" s="638">
        <v>277</v>
      </c>
      <c r="G60" s="638">
        <v>6985</v>
      </c>
    </row>
    <row r="61" spans="1:7" ht="16.5" thickBot="1" x14ac:dyDescent="0.3">
      <c r="A61" s="806" t="s">
        <v>60</v>
      </c>
      <c r="B61" s="807"/>
      <c r="C61" s="558">
        <f>C55+C60</f>
        <v>1911860.2000000002</v>
      </c>
      <c r="D61" s="555">
        <f t="shared" ref="D61" si="5">D55+D60</f>
        <v>2888</v>
      </c>
      <c r="E61" s="687">
        <f t="shared" si="1"/>
        <v>55.166787857802404</v>
      </c>
      <c r="F61" s="555">
        <v>531</v>
      </c>
      <c r="G61" s="555">
        <v>11031</v>
      </c>
    </row>
    <row r="62" spans="1:7" ht="27.75" customHeight="1" thickBot="1" x14ac:dyDescent="0.3">
      <c r="A62" s="865" t="s">
        <v>183</v>
      </c>
      <c r="B62" s="866"/>
      <c r="C62" s="866"/>
      <c r="D62" s="866"/>
      <c r="E62" s="866"/>
      <c r="F62" s="866"/>
      <c r="G62" s="867"/>
    </row>
  </sheetData>
  <mergeCells count="17">
    <mergeCell ref="A58:B58"/>
    <mergeCell ref="A1:G1"/>
    <mergeCell ref="F2:G2"/>
    <mergeCell ref="A62:G62"/>
    <mergeCell ref="C2:C3"/>
    <mergeCell ref="D2:D3"/>
    <mergeCell ref="E2:E3"/>
    <mergeCell ref="A5:B5"/>
    <mergeCell ref="A16:B16"/>
    <mergeCell ref="A59:B59"/>
    <mergeCell ref="A60:B60"/>
    <mergeCell ref="A61:B61"/>
    <mergeCell ref="A2:A3"/>
    <mergeCell ref="B2:B3"/>
    <mergeCell ref="A55:B55"/>
    <mergeCell ref="A56:B56"/>
    <mergeCell ref="A57:B5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zoomScaleSheetLayoutView="100" workbookViewId="0">
      <pane xSplit="2" ySplit="4" topLeftCell="C44" activePane="bottomRight" state="frozen"/>
      <selection pane="topRight" activeCell="C1" sqref="C1"/>
      <selection pane="bottomLeft" activeCell="A7" sqref="A7"/>
      <selection pane="bottomRight" activeCell="G61" sqref="G61"/>
    </sheetView>
  </sheetViews>
  <sheetFormatPr defaultColWidth="9" defaultRowHeight="15" x14ac:dyDescent="0.2"/>
  <cols>
    <col min="1" max="1" width="5.25" style="12" customWidth="1"/>
    <col min="2" max="2" width="19.5" style="12" customWidth="1"/>
    <col min="3" max="3" width="12" style="15" customWidth="1"/>
    <col min="4" max="4" width="13.375" style="15" customWidth="1"/>
    <col min="5" max="5" width="14.125" style="15" customWidth="1"/>
    <col min="6" max="6" width="13" style="15" customWidth="1"/>
    <col min="7" max="7" width="12.125" style="15" customWidth="1"/>
    <col min="8" max="8" width="11" style="128" customWidth="1"/>
    <col min="9" max="9" width="11.125" style="15" customWidth="1"/>
    <col min="10" max="10" width="9.375" style="15" customWidth="1"/>
    <col min="11" max="11" width="9.75" style="15" customWidth="1"/>
    <col min="12" max="16384" width="9" style="12"/>
  </cols>
  <sheetData>
    <row r="1" spans="1:11" s="126" customFormat="1" ht="45.75" customHeight="1" thickBot="1" x14ac:dyDescent="0.25">
      <c r="A1" s="675"/>
      <c r="B1" s="676"/>
      <c r="C1" s="903" t="s">
        <v>93</v>
      </c>
      <c r="D1" s="903"/>
      <c r="E1" s="904"/>
      <c r="F1" s="905" t="s">
        <v>189</v>
      </c>
      <c r="G1" s="904"/>
      <c r="H1" s="905" t="s">
        <v>186</v>
      </c>
      <c r="I1" s="903"/>
      <c r="J1" s="903"/>
      <c r="K1" s="904"/>
    </row>
    <row r="2" spans="1:11" s="126" customFormat="1" ht="27" customHeight="1" thickBot="1" x14ac:dyDescent="0.25">
      <c r="A2" s="749" t="s">
        <v>3</v>
      </c>
      <c r="B2" s="749" t="s">
        <v>4</v>
      </c>
      <c r="C2" s="749" t="s">
        <v>9</v>
      </c>
      <c r="D2" s="906" t="s">
        <v>109</v>
      </c>
      <c r="E2" s="907"/>
      <c r="F2" s="749" t="s">
        <v>188</v>
      </c>
      <c r="G2" s="749" t="s">
        <v>190</v>
      </c>
      <c r="H2" s="908" t="s">
        <v>9</v>
      </c>
      <c r="I2" s="749" t="s">
        <v>112</v>
      </c>
      <c r="J2" s="749" t="s">
        <v>111</v>
      </c>
      <c r="K2" s="749" t="s">
        <v>94</v>
      </c>
    </row>
    <row r="3" spans="1:11" s="126" customFormat="1" ht="60.75" customHeight="1" thickBot="1" x14ac:dyDescent="0.25">
      <c r="A3" s="750"/>
      <c r="B3" s="750"/>
      <c r="C3" s="885"/>
      <c r="D3" s="594" t="s">
        <v>187</v>
      </c>
      <c r="E3" s="592" t="s">
        <v>121</v>
      </c>
      <c r="F3" s="885"/>
      <c r="G3" s="885"/>
      <c r="H3" s="909"/>
      <c r="I3" s="885"/>
      <c r="J3" s="885"/>
      <c r="K3" s="885"/>
    </row>
    <row r="4" spans="1:11" s="126" customFormat="1" ht="15.75" thickBot="1" x14ac:dyDescent="0.25">
      <c r="A4" s="885"/>
      <c r="B4" s="902"/>
      <c r="C4" s="673" t="s">
        <v>95</v>
      </c>
      <c r="D4" s="673" t="s">
        <v>95</v>
      </c>
      <c r="E4" s="673" t="s">
        <v>95</v>
      </c>
      <c r="F4" s="673" t="s">
        <v>95</v>
      </c>
      <c r="G4" s="673" t="s">
        <v>95</v>
      </c>
      <c r="H4" s="674" t="s">
        <v>95</v>
      </c>
      <c r="I4" s="673" t="s">
        <v>96</v>
      </c>
      <c r="J4" s="673" t="s">
        <v>96</v>
      </c>
      <c r="K4" s="673" t="s">
        <v>95</v>
      </c>
    </row>
    <row r="5" spans="1:11" s="67" customFormat="1" ht="15.75" thickBot="1" x14ac:dyDescent="0.3">
      <c r="A5" s="287">
        <v>1</v>
      </c>
      <c r="B5" s="288">
        <v>2</v>
      </c>
      <c r="C5" s="287" t="s">
        <v>119</v>
      </c>
      <c r="D5" s="287">
        <v>4</v>
      </c>
      <c r="E5" s="287">
        <v>5</v>
      </c>
      <c r="F5" s="287">
        <v>6</v>
      </c>
      <c r="G5" s="287">
        <v>7</v>
      </c>
      <c r="H5" s="287">
        <v>8</v>
      </c>
      <c r="I5" s="287">
        <v>9</v>
      </c>
      <c r="J5" s="287">
        <v>10</v>
      </c>
      <c r="K5" s="287">
        <v>11</v>
      </c>
    </row>
    <row r="6" spans="1:11" x14ac:dyDescent="0.2">
      <c r="A6" s="55">
        <v>1</v>
      </c>
      <c r="B6" s="130" t="s">
        <v>12</v>
      </c>
      <c r="C6" s="135">
        <v>113257.60000000001</v>
      </c>
      <c r="D6" s="44">
        <v>1766.6</v>
      </c>
      <c r="E6" s="44">
        <v>0</v>
      </c>
      <c r="F6" s="677">
        <v>0</v>
      </c>
      <c r="G6" s="677">
        <v>4030.3</v>
      </c>
      <c r="H6" s="69">
        <v>3202.2</v>
      </c>
      <c r="I6" s="70">
        <v>15.352309174852934</v>
      </c>
      <c r="J6" s="71">
        <v>46.772709346654402</v>
      </c>
      <c r="K6" s="70">
        <v>106.74</v>
      </c>
    </row>
    <row r="7" spans="1:11" x14ac:dyDescent="0.2">
      <c r="A7" s="56">
        <v>2</v>
      </c>
      <c r="B7" s="131" t="s">
        <v>13</v>
      </c>
      <c r="C7" s="136">
        <v>93908.5</v>
      </c>
      <c r="D7" s="42">
        <v>551.29999999999995</v>
      </c>
      <c r="E7" s="42">
        <v>0</v>
      </c>
      <c r="F7" s="677">
        <v>2100</v>
      </c>
      <c r="G7" s="677">
        <v>4122.8</v>
      </c>
      <c r="H7" s="69">
        <v>1460.127</v>
      </c>
      <c r="I7" s="72">
        <v>7.1606092854235426</v>
      </c>
      <c r="J7" s="71">
        <v>27.84748154788015</v>
      </c>
      <c r="K7" s="72">
        <v>104.29478571428571</v>
      </c>
    </row>
    <row r="8" spans="1:11" x14ac:dyDescent="0.2">
      <c r="A8" s="56">
        <v>3</v>
      </c>
      <c r="B8" s="131" t="s">
        <v>14</v>
      </c>
      <c r="C8" s="136">
        <v>82509.8</v>
      </c>
      <c r="D8" s="42">
        <v>242.9</v>
      </c>
      <c r="E8" s="42">
        <v>0</v>
      </c>
      <c r="F8" s="677">
        <v>13306</v>
      </c>
      <c r="G8" s="677">
        <v>1614.5</v>
      </c>
      <c r="H8" s="69">
        <v>1139.0659999999998</v>
      </c>
      <c r="I8" s="72">
        <v>9.7074800364755092</v>
      </c>
      <c r="J8" s="71">
        <v>32.05295888791963</v>
      </c>
      <c r="K8" s="72">
        <v>59.950842105263149</v>
      </c>
    </row>
    <row r="9" spans="1:11" x14ac:dyDescent="0.2">
      <c r="A9" s="56">
        <v>4</v>
      </c>
      <c r="B9" s="131" t="s">
        <v>15</v>
      </c>
      <c r="C9" s="136">
        <v>34031.199999999997</v>
      </c>
      <c r="D9" s="42">
        <v>42.8</v>
      </c>
      <c r="E9" s="42">
        <v>0</v>
      </c>
      <c r="F9" s="677">
        <v>2480.6999999999998</v>
      </c>
      <c r="G9" s="677">
        <v>623</v>
      </c>
      <c r="H9" s="69">
        <v>339.36</v>
      </c>
      <c r="I9" s="72">
        <v>4.9552456742352344</v>
      </c>
      <c r="J9" s="71">
        <v>15.633666559174459</v>
      </c>
      <c r="K9" s="72">
        <v>18.853333333333335</v>
      </c>
    </row>
    <row r="10" spans="1:11" x14ac:dyDescent="0.2">
      <c r="A10" s="56">
        <v>5</v>
      </c>
      <c r="B10" s="131" t="s">
        <v>16</v>
      </c>
      <c r="C10" s="136">
        <v>406191.3</v>
      </c>
      <c r="D10" s="42">
        <v>1340.6</v>
      </c>
      <c r="E10" s="42">
        <v>467.2</v>
      </c>
      <c r="F10" s="677">
        <v>600</v>
      </c>
      <c r="G10" s="677">
        <v>16469.8</v>
      </c>
      <c r="H10" s="69">
        <v>11273.08756</v>
      </c>
      <c r="I10" s="72">
        <v>9.0631404546729932</v>
      </c>
      <c r="J10" s="71">
        <v>68.652523126579581</v>
      </c>
      <c r="K10" s="72">
        <v>281.82718899999998</v>
      </c>
    </row>
    <row r="11" spans="1:11" x14ac:dyDescent="0.2">
      <c r="A11" s="57">
        <v>6</v>
      </c>
      <c r="B11" s="132" t="s">
        <v>105</v>
      </c>
      <c r="C11" s="136">
        <v>189870.9</v>
      </c>
      <c r="D11" s="23">
        <v>2140.1</v>
      </c>
      <c r="E11" s="23">
        <v>126</v>
      </c>
      <c r="F11" s="69">
        <v>3764.2</v>
      </c>
      <c r="G11" s="69">
        <v>2901</v>
      </c>
      <c r="H11" s="69">
        <v>1390.1970000000001</v>
      </c>
      <c r="I11" s="72">
        <v>4.0416110660491729</v>
      </c>
      <c r="J11" s="71">
        <v>13.364837193205087</v>
      </c>
      <c r="K11" s="72">
        <v>46.339900000000007</v>
      </c>
    </row>
    <row r="12" spans="1:11" x14ac:dyDescent="0.2">
      <c r="A12" s="57">
        <v>7</v>
      </c>
      <c r="B12" s="132" t="s">
        <v>110</v>
      </c>
      <c r="C12" s="136">
        <v>194234.4</v>
      </c>
      <c r="D12" s="23">
        <v>890.2</v>
      </c>
      <c r="E12" s="23">
        <v>17</v>
      </c>
      <c r="F12" s="69">
        <v>0</v>
      </c>
      <c r="G12" s="69">
        <v>5237.5</v>
      </c>
      <c r="H12" s="69">
        <v>3809.6000000000004</v>
      </c>
      <c r="I12" s="72">
        <v>6.8029664762469402</v>
      </c>
      <c r="J12" s="71">
        <v>32.666220781670702</v>
      </c>
      <c r="K12" s="72">
        <v>77.746938775510216</v>
      </c>
    </row>
    <row r="13" spans="1:11" x14ac:dyDescent="0.2">
      <c r="A13" s="56">
        <v>8</v>
      </c>
      <c r="B13" s="131" t="s">
        <v>23</v>
      </c>
      <c r="C13" s="42">
        <v>34782.1</v>
      </c>
      <c r="D13" s="42">
        <v>0</v>
      </c>
      <c r="E13" s="42">
        <v>0</v>
      </c>
      <c r="F13" s="677">
        <v>404.5</v>
      </c>
      <c r="G13" s="677">
        <v>1110.7</v>
      </c>
      <c r="H13" s="69">
        <v>793.64135999999996</v>
      </c>
      <c r="I13" s="72">
        <v>8.2608158379565531</v>
      </c>
      <c r="J13" s="71">
        <v>28.183286931818177</v>
      </c>
      <c r="K13" s="72">
        <v>33.068390000000001</v>
      </c>
    </row>
    <row r="14" spans="1:11" x14ac:dyDescent="0.2">
      <c r="A14" s="56">
        <v>9</v>
      </c>
      <c r="B14" s="131" t="s">
        <v>24</v>
      </c>
      <c r="C14" s="42">
        <v>60900.6</v>
      </c>
      <c r="D14" s="42">
        <v>84</v>
      </c>
      <c r="E14" s="42">
        <v>0</v>
      </c>
      <c r="F14" s="677">
        <v>833.6</v>
      </c>
      <c r="G14" s="677">
        <v>2022.9999999999998</v>
      </c>
      <c r="H14" s="69">
        <v>1781.4129999999998</v>
      </c>
      <c r="I14" s="72">
        <v>18.394665647846018</v>
      </c>
      <c r="J14" s="71">
        <v>54.642894389742644</v>
      </c>
      <c r="K14" s="72">
        <v>63.621892857142846</v>
      </c>
    </row>
    <row r="15" spans="1:11" x14ac:dyDescent="0.2">
      <c r="A15" s="56">
        <v>10</v>
      </c>
      <c r="B15" s="131" t="s">
        <v>25</v>
      </c>
      <c r="C15" s="42">
        <v>30112</v>
      </c>
      <c r="D15" s="42">
        <v>145.30000000000001</v>
      </c>
      <c r="E15" s="42">
        <v>0</v>
      </c>
      <c r="F15" s="677">
        <v>0</v>
      </c>
      <c r="G15" s="677">
        <v>376.09999999999991</v>
      </c>
      <c r="H15" s="69">
        <v>427.6</v>
      </c>
      <c r="I15" s="72">
        <v>14.575947641123534</v>
      </c>
      <c r="J15" s="71">
        <v>24.148641780086972</v>
      </c>
      <c r="K15" s="72">
        <v>26.725000000000001</v>
      </c>
    </row>
    <row r="16" spans="1:11" x14ac:dyDescent="0.2">
      <c r="A16" s="56">
        <v>11</v>
      </c>
      <c r="B16" s="131" t="s">
        <v>26</v>
      </c>
      <c r="C16" s="42">
        <v>61005.2</v>
      </c>
      <c r="D16" s="42">
        <v>85.699999999999989</v>
      </c>
      <c r="E16" s="42">
        <v>0</v>
      </c>
      <c r="F16" s="677">
        <v>0</v>
      </c>
      <c r="G16" s="677">
        <v>2280.7999999999997</v>
      </c>
      <c r="H16" s="69">
        <v>1850.55746</v>
      </c>
      <c r="I16" s="72">
        <v>17.667262971979568</v>
      </c>
      <c r="J16" s="71">
        <v>45.07398333982853</v>
      </c>
      <c r="K16" s="72">
        <v>63.81232620689655</v>
      </c>
    </row>
    <row r="17" spans="1:11" x14ac:dyDescent="0.2">
      <c r="A17" s="58">
        <v>12</v>
      </c>
      <c r="B17" s="133" t="s">
        <v>27</v>
      </c>
      <c r="C17" s="42">
        <v>10269.5</v>
      </c>
      <c r="D17" s="42">
        <v>3.4</v>
      </c>
      <c r="E17" s="42">
        <v>0</v>
      </c>
      <c r="F17" s="677">
        <v>0</v>
      </c>
      <c r="G17" s="677">
        <v>543.1</v>
      </c>
      <c r="H17" s="69">
        <v>894.2</v>
      </c>
      <c r="I17" s="72">
        <v>19.327785583054144</v>
      </c>
      <c r="J17" s="71">
        <v>50.576923076923087</v>
      </c>
      <c r="K17" s="72">
        <v>52.6</v>
      </c>
    </row>
    <row r="18" spans="1:11" x14ac:dyDescent="0.2">
      <c r="A18" s="59">
        <v>13</v>
      </c>
      <c r="B18" s="134" t="s">
        <v>28</v>
      </c>
      <c r="C18" s="42">
        <v>44238.19999999999</v>
      </c>
      <c r="D18" s="42">
        <v>0</v>
      </c>
      <c r="E18" s="42">
        <v>0</v>
      </c>
      <c r="F18" s="677">
        <v>1182.0999999999999</v>
      </c>
      <c r="G18" s="677">
        <v>1556.0000000000002</v>
      </c>
      <c r="H18" s="69">
        <v>1333.6830800000002</v>
      </c>
      <c r="I18" s="72">
        <v>24.544657967867199</v>
      </c>
      <c r="J18" s="71">
        <v>42.79013988706366</v>
      </c>
      <c r="K18" s="72">
        <v>51.295503076923083</v>
      </c>
    </row>
    <row r="19" spans="1:11" x14ac:dyDescent="0.2">
      <c r="A19" s="58">
        <v>14</v>
      </c>
      <c r="B19" s="133" t="s">
        <v>29</v>
      </c>
      <c r="C19" s="42">
        <v>38646.6</v>
      </c>
      <c r="D19" s="42">
        <v>216.1</v>
      </c>
      <c r="E19" s="42">
        <v>0</v>
      </c>
      <c r="F19" s="677">
        <v>0</v>
      </c>
      <c r="G19" s="677">
        <v>878.8</v>
      </c>
      <c r="H19" s="69">
        <v>1482.9490000000001</v>
      </c>
      <c r="I19" s="72">
        <v>15.303911248710012</v>
      </c>
      <c r="J19" s="71">
        <v>35.166804998932861</v>
      </c>
      <c r="K19" s="72">
        <v>40.079702702702704</v>
      </c>
    </row>
    <row r="20" spans="1:11" x14ac:dyDescent="0.2">
      <c r="A20" s="58">
        <v>15</v>
      </c>
      <c r="B20" s="133" t="s">
        <v>30</v>
      </c>
      <c r="C20" s="42">
        <v>36044.1</v>
      </c>
      <c r="D20" s="42">
        <v>131.4</v>
      </c>
      <c r="E20" s="42">
        <v>0</v>
      </c>
      <c r="F20" s="677">
        <v>0</v>
      </c>
      <c r="G20" s="677">
        <v>1592.3</v>
      </c>
      <c r="H20" s="69">
        <v>1697.4490000000003</v>
      </c>
      <c r="I20" s="72">
        <v>11.538402452536488</v>
      </c>
      <c r="J20" s="71">
        <v>66.379203816674504</v>
      </c>
      <c r="K20" s="72">
        <v>89.339421052631593</v>
      </c>
    </row>
    <row r="21" spans="1:11" x14ac:dyDescent="0.2">
      <c r="A21" s="58">
        <v>16</v>
      </c>
      <c r="B21" s="133" t="s">
        <v>31</v>
      </c>
      <c r="C21" s="42">
        <v>73269</v>
      </c>
      <c r="D21" s="42">
        <v>0</v>
      </c>
      <c r="E21" s="42">
        <v>0</v>
      </c>
      <c r="F21" s="677">
        <v>0</v>
      </c>
      <c r="G21" s="677">
        <v>2102.8000000000002</v>
      </c>
      <c r="H21" s="69">
        <v>1565.164</v>
      </c>
      <c r="I21" s="72">
        <v>11.670138759441382</v>
      </c>
      <c r="J21" s="71">
        <v>33.232774911353168</v>
      </c>
      <c r="K21" s="72">
        <v>62.606560000000002</v>
      </c>
    </row>
    <row r="22" spans="1:11" x14ac:dyDescent="0.2">
      <c r="A22" s="58">
        <v>17</v>
      </c>
      <c r="B22" s="133" t="s">
        <v>32</v>
      </c>
      <c r="C22" s="42">
        <v>81089.100000000006</v>
      </c>
      <c r="D22" s="42">
        <v>525</v>
      </c>
      <c r="E22" s="42">
        <v>0</v>
      </c>
      <c r="F22" s="677">
        <v>1414.9</v>
      </c>
      <c r="G22" s="677">
        <v>1884.7</v>
      </c>
      <c r="H22" s="69">
        <v>1570.069</v>
      </c>
      <c r="I22" s="72">
        <v>13.538462201757335</v>
      </c>
      <c r="J22" s="71">
        <v>30.028477986459087</v>
      </c>
      <c r="K22" s="72">
        <v>56.073892857142859</v>
      </c>
    </row>
    <row r="23" spans="1:11" x14ac:dyDescent="0.2">
      <c r="A23" s="58">
        <v>18</v>
      </c>
      <c r="B23" s="133" t="s">
        <v>33</v>
      </c>
      <c r="C23" s="42">
        <v>27456.1</v>
      </c>
      <c r="D23" s="42">
        <v>0</v>
      </c>
      <c r="E23" s="42">
        <v>0</v>
      </c>
      <c r="F23" s="677">
        <v>549.29999999999995</v>
      </c>
      <c r="G23" s="677">
        <v>524.1</v>
      </c>
      <c r="H23" s="69">
        <v>546.61599999999999</v>
      </c>
      <c r="I23" s="72">
        <v>10.972919803272108</v>
      </c>
      <c r="J23" s="71">
        <v>30.953961152953163</v>
      </c>
      <c r="K23" s="72">
        <v>32.153882352941174</v>
      </c>
    </row>
    <row r="24" spans="1:11" x14ac:dyDescent="0.2">
      <c r="A24" s="58">
        <v>19</v>
      </c>
      <c r="B24" s="133" t="s">
        <v>34</v>
      </c>
      <c r="C24" s="42">
        <v>56211.500000000007</v>
      </c>
      <c r="D24" s="42">
        <v>231.4</v>
      </c>
      <c r="E24" s="42">
        <v>0</v>
      </c>
      <c r="F24" s="677">
        <v>0</v>
      </c>
      <c r="G24" s="677">
        <v>2393</v>
      </c>
      <c r="H24" s="69">
        <v>2073.163</v>
      </c>
      <c r="I24" s="72">
        <v>21.355201895344045</v>
      </c>
      <c r="J24" s="71">
        <v>63.860368408082799</v>
      </c>
      <c r="K24" s="72">
        <v>71.488379310344826</v>
      </c>
    </row>
    <row r="25" spans="1:11" x14ac:dyDescent="0.2">
      <c r="A25" s="58">
        <v>20</v>
      </c>
      <c r="B25" s="133" t="s">
        <v>35</v>
      </c>
      <c r="C25" s="42">
        <v>52702.30000000001</v>
      </c>
      <c r="D25" s="42">
        <v>210.1</v>
      </c>
      <c r="E25" s="42">
        <v>0</v>
      </c>
      <c r="F25" s="677">
        <v>0</v>
      </c>
      <c r="G25" s="677">
        <v>1927.0999999999997</v>
      </c>
      <c r="H25" s="69">
        <v>1604.2000000000003</v>
      </c>
      <c r="I25" s="72">
        <v>19.282640575041469</v>
      </c>
      <c r="J25" s="71">
        <v>53.747445304385707</v>
      </c>
      <c r="K25" s="72">
        <v>64.168000000000006</v>
      </c>
    </row>
    <row r="26" spans="1:11" x14ac:dyDescent="0.2">
      <c r="A26" s="59">
        <v>21</v>
      </c>
      <c r="B26" s="134" t="s">
        <v>36</v>
      </c>
      <c r="C26" s="42">
        <v>40630.9</v>
      </c>
      <c r="D26" s="42">
        <v>0</v>
      </c>
      <c r="E26" s="42">
        <v>0</v>
      </c>
      <c r="F26" s="678">
        <v>171.5</v>
      </c>
      <c r="G26" s="678">
        <v>1664.1</v>
      </c>
      <c r="H26" s="73">
        <v>1754.6540999999997</v>
      </c>
      <c r="I26" s="23">
        <v>17.390892512017441</v>
      </c>
      <c r="J26" s="74">
        <v>60.936068761937825</v>
      </c>
      <c r="K26" s="23">
        <v>83.554957142857134</v>
      </c>
    </row>
    <row r="27" spans="1:11" x14ac:dyDescent="0.2">
      <c r="A27" s="58">
        <v>22</v>
      </c>
      <c r="B27" s="133" t="s">
        <v>37</v>
      </c>
      <c r="C27" s="42">
        <v>19911</v>
      </c>
      <c r="D27" s="42">
        <v>94</v>
      </c>
      <c r="E27" s="42">
        <v>0</v>
      </c>
      <c r="F27" s="677">
        <v>0</v>
      </c>
      <c r="G27" s="677">
        <v>876</v>
      </c>
      <c r="H27" s="69">
        <v>814.19999999999993</v>
      </c>
      <c r="I27" s="72">
        <v>24.449716224737994</v>
      </c>
      <c r="J27" s="71">
        <v>55.117790414297325</v>
      </c>
      <c r="K27" s="72">
        <v>67.849999999999994</v>
      </c>
    </row>
    <row r="28" spans="1:11" ht="15.75" thickBot="1" x14ac:dyDescent="0.25">
      <c r="A28" s="142">
        <v>23</v>
      </c>
      <c r="B28" s="138" t="s">
        <v>38</v>
      </c>
      <c r="C28" s="139">
        <v>54741.5</v>
      </c>
      <c r="D28" s="139">
        <v>72.3</v>
      </c>
      <c r="E28" s="139">
        <v>0</v>
      </c>
      <c r="F28" s="679">
        <v>0</v>
      </c>
      <c r="G28" s="679">
        <v>3748.1</v>
      </c>
      <c r="H28" s="143">
        <v>3215.8070000000002</v>
      </c>
      <c r="I28" s="65">
        <v>24.492802522544476</v>
      </c>
      <c r="J28" s="144">
        <v>81.818822511703644</v>
      </c>
      <c r="K28" s="65">
        <v>107.19356666666667</v>
      </c>
    </row>
    <row r="29" spans="1:11" s="125" customFormat="1" ht="15.75" thickBot="1" x14ac:dyDescent="0.3">
      <c r="A29" s="66">
        <v>1</v>
      </c>
      <c r="B29" s="83">
        <v>2</v>
      </c>
      <c r="C29" s="83">
        <v>3</v>
      </c>
      <c r="D29" s="83">
        <v>4</v>
      </c>
      <c r="E29" s="83">
        <v>5</v>
      </c>
      <c r="F29" s="83">
        <v>6</v>
      </c>
      <c r="G29" s="83">
        <v>7</v>
      </c>
      <c r="H29" s="83">
        <v>8</v>
      </c>
      <c r="I29" s="83">
        <v>9</v>
      </c>
      <c r="J29" s="83">
        <v>10</v>
      </c>
      <c r="K29" s="83">
        <v>11</v>
      </c>
    </row>
    <row r="30" spans="1:11" x14ac:dyDescent="0.2">
      <c r="A30" s="59">
        <v>24</v>
      </c>
      <c r="B30" s="134" t="s">
        <v>39</v>
      </c>
      <c r="C30" s="41">
        <v>51643.5</v>
      </c>
      <c r="D30" s="41">
        <v>0</v>
      </c>
      <c r="E30" s="41">
        <v>0</v>
      </c>
      <c r="F30" s="41">
        <v>0</v>
      </c>
      <c r="G30" s="41">
        <v>2093.6</v>
      </c>
      <c r="H30" s="72">
        <v>1938.30548</v>
      </c>
      <c r="I30" s="71">
        <v>19.587548809571935</v>
      </c>
      <c r="J30" s="72">
        <v>58.795325021991694</v>
      </c>
      <c r="K30" s="75">
        <v>66.838120000000004</v>
      </c>
    </row>
    <row r="31" spans="1:11" x14ac:dyDescent="0.2">
      <c r="A31" s="58">
        <v>25</v>
      </c>
      <c r="B31" s="133" t="s">
        <v>40</v>
      </c>
      <c r="C31" s="42">
        <v>15027.7</v>
      </c>
      <c r="D31" s="42">
        <v>143.69999999999999</v>
      </c>
      <c r="E31" s="42">
        <v>0</v>
      </c>
      <c r="F31" s="41">
        <v>0</v>
      </c>
      <c r="G31" s="41">
        <v>575.70000000000005</v>
      </c>
      <c r="H31" s="72">
        <v>855.31899999999996</v>
      </c>
      <c r="I31" s="71">
        <v>13.537384065081826</v>
      </c>
      <c r="J31" s="72">
        <v>34.625495911262242</v>
      </c>
      <c r="K31" s="75">
        <v>42.765949999999997</v>
      </c>
    </row>
    <row r="32" spans="1:11" x14ac:dyDescent="0.2">
      <c r="A32" s="59">
        <v>26</v>
      </c>
      <c r="B32" s="134" t="s">
        <v>41</v>
      </c>
      <c r="C32" s="42">
        <v>41331.699999999997</v>
      </c>
      <c r="D32" s="42">
        <v>60</v>
      </c>
      <c r="E32" s="42">
        <v>0</v>
      </c>
      <c r="F32" s="41">
        <v>0</v>
      </c>
      <c r="G32" s="41">
        <v>739.4</v>
      </c>
      <c r="H32" s="72">
        <v>904.19999999999982</v>
      </c>
      <c r="I32" s="71">
        <v>10.19552127731547</v>
      </c>
      <c r="J32" s="72">
        <v>27.26532581491421</v>
      </c>
      <c r="K32" s="75">
        <v>36.167999999999992</v>
      </c>
    </row>
    <row r="33" spans="1:11" x14ac:dyDescent="0.2">
      <c r="A33" s="58">
        <v>27</v>
      </c>
      <c r="B33" s="133" t="s">
        <v>42</v>
      </c>
      <c r="C33" s="42">
        <v>37001</v>
      </c>
      <c r="D33" s="42">
        <v>28</v>
      </c>
      <c r="E33" s="42">
        <v>0</v>
      </c>
      <c r="F33" s="41">
        <v>0</v>
      </c>
      <c r="G33" s="41">
        <v>3300</v>
      </c>
      <c r="H33" s="72">
        <v>3060.3</v>
      </c>
      <c r="I33" s="71">
        <v>52.127478367513802</v>
      </c>
      <c r="J33" s="72">
        <v>130.00977101831</v>
      </c>
      <c r="K33" s="75">
        <v>180.01764705882354</v>
      </c>
    </row>
    <row r="34" spans="1:11" x14ac:dyDescent="0.2">
      <c r="A34" s="59">
        <v>28</v>
      </c>
      <c r="B34" s="134" t="s">
        <v>43</v>
      </c>
      <c r="C34" s="42">
        <v>43092.9</v>
      </c>
      <c r="D34" s="42">
        <v>48.4</v>
      </c>
      <c r="E34" s="42">
        <v>3.9</v>
      </c>
      <c r="F34" s="41">
        <v>4566.2</v>
      </c>
      <c r="G34" s="41">
        <v>1156.2</v>
      </c>
      <c r="H34" s="72">
        <v>876.99045999999998</v>
      </c>
      <c r="I34" s="71">
        <v>12.802780437956205</v>
      </c>
      <c r="J34" s="72">
        <v>29.811355632605885</v>
      </c>
      <c r="K34" s="75">
        <v>35.079618400000001</v>
      </c>
    </row>
    <row r="35" spans="1:11" x14ac:dyDescent="0.2">
      <c r="A35" s="58">
        <v>29</v>
      </c>
      <c r="B35" s="133" t="s">
        <v>44</v>
      </c>
      <c r="C35" s="42">
        <v>28234.6</v>
      </c>
      <c r="D35" s="42">
        <v>4.0999999999999996</v>
      </c>
      <c r="E35" s="42">
        <v>0</v>
      </c>
      <c r="F35" s="41">
        <v>0</v>
      </c>
      <c r="G35" s="41">
        <v>448.9</v>
      </c>
      <c r="H35" s="72">
        <v>1438.3726499999998</v>
      </c>
      <c r="I35" s="71">
        <v>17.511019466527067</v>
      </c>
      <c r="J35" s="72">
        <v>53.133340105648109</v>
      </c>
      <c r="K35" s="75">
        <v>53.273061111111105</v>
      </c>
    </row>
    <row r="36" spans="1:11" x14ac:dyDescent="0.2">
      <c r="A36" s="58">
        <v>30</v>
      </c>
      <c r="B36" s="133" t="s">
        <v>45</v>
      </c>
      <c r="C36" s="42">
        <v>32153.000000000007</v>
      </c>
      <c r="D36" s="42">
        <v>38</v>
      </c>
      <c r="E36" s="42">
        <v>0</v>
      </c>
      <c r="F36" s="41">
        <v>0</v>
      </c>
      <c r="G36" s="41">
        <v>1070.8999999999999</v>
      </c>
      <c r="H36" s="72">
        <v>903.01499999999987</v>
      </c>
      <c r="I36" s="71">
        <v>22.02529329983658</v>
      </c>
      <c r="J36" s="72">
        <v>56.385576022478915</v>
      </c>
      <c r="K36" s="75">
        <v>56.438437499999992</v>
      </c>
    </row>
    <row r="37" spans="1:11" x14ac:dyDescent="0.2">
      <c r="A37" s="58">
        <v>31</v>
      </c>
      <c r="B37" s="133" t="s">
        <v>46</v>
      </c>
      <c r="C37" s="42">
        <v>14178.3</v>
      </c>
      <c r="D37" s="42">
        <v>0</v>
      </c>
      <c r="E37" s="42">
        <v>0</v>
      </c>
      <c r="F37" s="41">
        <v>0</v>
      </c>
      <c r="G37" s="41">
        <v>1162</v>
      </c>
      <c r="H37" s="72">
        <v>1297.9479999999999</v>
      </c>
      <c r="I37" s="71">
        <v>20.632479175939466</v>
      </c>
      <c r="J37" s="72">
        <v>49.068047784666561</v>
      </c>
      <c r="K37" s="75">
        <v>43.264933333333332</v>
      </c>
    </row>
    <row r="38" spans="1:11" x14ac:dyDescent="0.2">
      <c r="A38" s="58">
        <v>32</v>
      </c>
      <c r="B38" s="133" t="s">
        <v>47</v>
      </c>
      <c r="C38" s="42">
        <v>36544.899999999994</v>
      </c>
      <c r="D38" s="42">
        <v>50.1</v>
      </c>
      <c r="E38" s="42">
        <v>5.2</v>
      </c>
      <c r="F38" s="41">
        <v>0</v>
      </c>
      <c r="G38" s="41">
        <v>1508.1999999999998</v>
      </c>
      <c r="H38" s="72">
        <v>1306.1205</v>
      </c>
      <c r="I38" s="71">
        <v>21.557412358882949</v>
      </c>
      <c r="J38" s="72">
        <v>72.521960022209882</v>
      </c>
      <c r="K38" s="75">
        <v>59.369113636363636</v>
      </c>
    </row>
    <row r="39" spans="1:11" x14ac:dyDescent="0.2">
      <c r="A39" s="58">
        <v>33</v>
      </c>
      <c r="B39" s="133" t="s">
        <v>48</v>
      </c>
      <c r="C39" s="42">
        <v>30415.800000000007</v>
      </c>
      <c r="D39" s="42">
        <v>40.299999999999997</v>
      </c>
      <c r="E39" s="42">
        <v>0</v>
      </c>
      <c r="F39" s="41">
        <v>449.5</v>
      </c>
      <c r="G39" s="41">
        <v>709.40000000000009</v>
      </c>
      <c r="H39" s="72">
        <v>988.75297500000011</v>
      </c>
      <c r="I39" s="71">
        <v>17.751718612542419</v>
      </c>
      <c r="J39" s="72">
        <v>47.814351516030762</v>
      </c>
      <c r="K39" s="75">
        <v>89.886634090909098</v>
      </c>
    </row>
    <row r="40" spans="1:11" x14ac:dyDescent="0.2">
      <c r="A40" s="59">
        <v>34</v>
      </c>
      <c r="B40" s="134" t="s">
        <v>49</v>
      </c>
      <c r="C40" s="42">
        <v>58705.8</v>
      </c>
      <c r="D40" s="42">
        <v>70.5</v>
      </c>
      <c r="E40" s="42">
        <v>48.5</v>
      </c>
      <c r="F40" s="41">
        <v>0</v>
      </c>
      <c r="G40" s="41">
        <v>1647.6</v>
      </c>
      <c r="H40" s="72">
        <v>1148.3999999999999</v>
      </c>
      <c r="I40" s="71">
        <v>9.2722075992701072</v>
      </c>
      <c r="J40" s="72">
        <v>35.710065611492894</v>
      </c>
      <c r="K40" s="75">
        <v>54.685714285714276</v>
      </c>
    </row>
    <row r="41" spans="1:11" x14ac:dyDescent="0.2">
      <c r="A41" s="58">
        <v>35</v>
      </c>
      <c r="B41" s="133" t="s">
        <v>50</v>
      </c>
      <c r="C41" s="42">
        <v>26871.599999999999</v>
      </c>
      <c r="D41" s="42">
        <v>78.599999999999994</v>
      </c>
      <c r="E41" s="42">
        <v>0</v>
      </c>
      <c r="F41" s="41">
        <v>6437</v>
      </c>
      <c r="G41" s="41">
        <v>904.7</v>
      </c>
      <c r="H41" s="72">
        <v>856.30199999999991</v>
      </c>
      <c r="I41" s="71">
        <v>6.8172568626202157</v>
      </c>
      <c r="J41" s="72">
        <v>24.722889479154638</v>
      </c>
      <c r="K41" s="75">
        <v>25.948545454545453</v>
      </c>
    </row>
    <row r="42" spans="1:11" x14ac:dyDescent="0.2">
      <c r="A42" s="58">
        <v>36</v>
      </c>
      <c r="B42" s="133" t="s">
        <v>51</v>
      </c>
      <c r="C42" s="42">
        <v>25670.5</v>
      </c>
      <c r="D42" s="42">
        <v>0</v>
      </c>
      <c r="E42" s="42">
        <v>0</v>
      </c>
      <c r="F42" s="41">
        <v>0</v>
      </c>
      <c r="G42" s="41">
        <v>643.09999999999991</v>
      </c>
      <c r="H42" s="72">
        <v>482.15000000000003</v>
      </c>
      <c r="I42" s="71">
        <v>12.250368413029118</v>
      </c>
      <c r="J42" s="72">
        <v>30.287706514228287</v>
      </c>
      <c r="K42" s="75">
        <v>48.215000000000003</v>
      </c>
    </row>
    <row r="43" spans="1:11" x14ac:dyDescent="0.2">
      <c r="A43" s="58">
        <v>37</v>
      </c>
      <c r="B43" s="133" t="s">
        <v>52</v>
      </c>
      <c r="C43" s="42">
        <v>27504.5</v>
      </c>
      <c r="D43" s="42">
        <v>76.099999999999994</v>
      </c>
      <c r="E43" s="42">
        <v>0</v>
      </c>
      <c r="F43" s="41">
        <v>0</v>
      </c>
      <c r="G43" s="41">
        <v>682.3</v>
      </c>
      <c r="H43" s="72">
        <v>485.92200000000003</v>
      </c>
      <c r="I43" s="71">
        <v>10.214024467145919</v>
      </c>
      <c r="J43" s="72">
        <v>29.496297195580912</v>
      </c>
      <c r="K43" s="75">
        <v>30.370125000000002</v>
      </c>
    </row>
    <row r="44" spans="1:11" x14ac:dyDescent="0.2">
      <c r="A44" s="58">
        <v>38</v>
      </c>
      <c r="B44" s="133" t="s">
        <v>53</v>
      </c>
      <c r="C44" s="42">
        <v>29515.8</v>
      </c>
      <c r="D44" s="42">
        <v>19.100000000000001</v>
      </c>
      <c r="E44" s="42">
        <v>0</v>
      </c>
      <c r="F44" s="41">
        <v>324.89999999999998</v>
      </c>
      <c r="G44" s="41">
        <v>2802.6</v>
      </c>
      <c r="H44" s="72">
        <v>3165.8900000000003</v>
      </c>
      <c r="I44" s="71">
        <v>24.915711767298369</v>
      </c>
      <c r="J44" s="72">
        <v>109.30430879712749</v>
      </c>
      <c r="K44" s="75">
        <v>117.2551851851852</v>
      </c>
    </row>
    <row r="45" spans="1:11" x14ac:dyDescent="0.2">
      <c r="A45" s="58">
        <v>39</v>
      </c>
      <c r="B45" s="133" t="s">
        <v>54</v>
      </c>
      <c r="C45" s="42">
        <v>56275.700000000004</v>
      </c>
      <c r="D45" s="42">
        <v>108.5</v>
      </c>
      <c r="E45" s="42">
        <v>0</v>
      </c>
      <c r="F45" s="41">
        <v>0</v>
      </c>
      <c r="G45" s="41">
        <v>1365.1</v>
      </c>
      <c r="H45" s="72">
        <v>1629.971</v>
      </c>
      <c r="I45" s="71">
        <v>15.395675910533472</v>
      </c>
      <c r="J45" s="72">
        <v>45.169068336751096</v>
      </c>
      <c r="K45" s="75">
        <v>74.089590909090916</v>
      </c>
    </row>
    <row r="46" spans="1:11" x14ac:dyDescent="0.2">
      <c r="A46" s="58">
        <v>40</v>
      </c>
      <c r="B46" s="133" t="s">
        <v>55</v>
      </c>
      <c r="C46" s="42">
        <v>78418.200000000012</v>
      </c>
      <c r="D46" s="42">
        <v>14.5</v>
      </c>
      <c r="E46" s="42">
        <v>0</v>
      </c>
      <c r="F46" s="41">
        <v>574</v>
      </c>
      <c r="G46" s="41">
        <v>2766.5</v>
      </c>
      <c r="H46" s="72">
        <v>2321.5570000000002</v>
      </c>
      <c r="I46" s="71">
        <v>21.326079367995593</v>
      </c>
      <c r="J46" s="72">
        <v>50.004458612445347</v>
      </c>
      <c r="K46" s="75">
        <v>74.888935483870981</v>
      </c>
    </row>
    <row r="47" spans="1:11" x14ac:dyDescent="0.2">
      <c r="A47" s="58">
        <v>41</v>
      </c>
      <c r="B47" s="133" t="s">
        <v>56</v>
      </c>
      <c r="C47" s="42">
        <v>50002.6</v>
      </c>
      <c r="D47" s="42">
        <v>0</v>
      </c>
      <c r="E47" s="42">
        <v>0</v>
      </c>
      <c r="F47" s="41">
        <v>0</v>
      </c>
      <c r="G47" s="41">
        <v>2671.5000000000005</v>
      </c>
      <c r="H47" s="72">
        <v>3073.8879999999999</v>
      </c>
      <c r="I47" s="71">
        <v>24.724020333311884</v>
      </c>
      <c r="J47" s="72">
        <v>71.647390625364181</v>
      </c>
      <c r="K47" s="75">
        <v>93.148121212121211</v>
      </c>
    </row>
    <row r="48" spans="1:11" x14ac:dyDescent="0.2">
      <c r="A48" s="56">
        <v>42</v>
      </c>
      <c r="B48" s="131" t="s">
        <v>57</v>
      </c>
      <c r="C48" s="42">
        <v>28538.100000000002</v>
      </c>
      <c r="D48" s="42">
        <v>29.200000000000003</v>
      </c>
      <c r="E48" s="42">
        <v>0</v>
      </c>
      <c r="F48" s="41">
        <v>0</v>
      </c>
      <c r="G48" s="41">
        <v>545.80000000000007</v>
      </c>
      <c r="H48" s="72">
        <v>390.12799999999993</v>
      </c>
      <c r="I48" s="71">
        <v>10.075099426682504</v>
      </c>
      <c r="J48" s="72">
        <v>23.49885555957113</v>
      </c>
      <c r="K48" s="75">
        <v>20.533052631578943</v>
      </c>
    </row>
    <row r="49" spans="1:11" x14ac:dyDescent="0.2">
      <c r="A49" s="56">
        <v>43</v>
      </c>
      <c r="B49" s="131" t="s">
        <v>58</v>
      </c>
      <c r="C49" s="42">
        <v>53369.599999999999</v>
      </c>
      <c r="D49" s="42">
        <v>1136.4000000000001</v>
      </c>
      <c r="E49" s="80">
        <v>970.8</v>
      </c>
      <c r="F49" s="680">
        <v>0</v>
      </c>
      <c r="G49" s="680">
        <v>801.6</v>
      </c>
      <c r="H49" s="72">
        <v>783.01443000000006</v>
      </c>
      <c r="I49" s="71">
        <v>7.8121762945225965</v>
      </c>
      <c r="J49" s="72">
        <v>25.243058448047975</v>
      </c>
      <c r="K49" s="75">
        <v>35.591565000000003</v>
      </c>
    </row>
    <row r="50" spans="1:11" ht="15.75" thickBot="1" x14ac:dyDescent="0.25">
      <c r="A50" s="137">
        <v>44</v>
      </c>
      <c r="B50" s="138" t="s">
        <v>59</v>
      </c>
      <c r="C50" s="139">
        <v>21052.600000000002</v>
      </c>
      <c r="D50" s="139">
        <v>0</v>
      </c>
      <c r="E50" s="84">
        <v>0</v>
      </c>
      <c r="F50" s="84">
        <v>0</v>
      </c>
      <c r="G50" s="84">
        <v>335.5</v>
      </c>
      <c r="H50" s="116">
        <v>579.60099999999989</v>
      </c>
      <c r="I50" s="140">
        <v>17.341900544551493</v>
      </c>
      <c r="J50" s="116">
        <v>44.853815198885613</v>
      </c>
      <c r="K50" s="141">
        <v>57.96009999999999</v>
      </c>
    </row>
    <row r="51" spans="1:11" ht="16.5" thickBot="1" x14ac:dyDescent="0.25">
      <c r="A51" s="877" t="s">
        <v>113</v>
      </c>
      <c r="B51" s="878"/>
      <c r="C51" s="566">
        <f>C6+C7+C8+C9+C10+C11+C12+C13+C14+C15+C16+C17+C18+C19+C20+C21+C22+C23+C24+C25+C26+C27+C28+C30+C31+C32+C33+C34+C35+C36+C37+C38+C39+C40+C41+C42+C43+C44+C45+C46+C47+C48+C49+C50</f>
        <v>2621561.8000000003</v>
      </c>
      <c r="D51" s="566">
        <f>D6+D7+D8+D9+D10+D11+D12+D13+D14+D15+D16+D17+D18+D19+D20+D21+D22+D23+D24+D25+D26+D27+D28+D30+D31+D32+D33+D34+D35+D36+D37+D38+D39+D40+D41+D42+D43+D44+D45+D46+D47+D49+D48+D50</f>
        <v>10718.7</v>
      </c>
      <c r="E51" s="566">
        <f t="shared" ref="E51:G51" si="0">E6+E7+E8+E9+E10+E11+E12+E13+E14+E15+E16+E17+E18+E19+E20+E21+E22+E23+E24+E25+E26+E27+E28+E30+E31+E32+E33+E34+E35+E36+E37+E38+E39+E40+E41+E42+E43+E44+E45+E46+E47+E49+E48+E50</f>
        <v>1638.6</v>
      </c>
      <c r="F51" s="682">
        <f t="shared" si="0"/>
        <v>39158.400000000001</v>
      </c>
      <c r="G51" s="682">
        <f t="shared" si="0"/>
        <v>88410.2</v>
      </c>
      <c r="H51" s="567">
        <v>74505.151054999995</v>
      </c>
      <c r="I51" s="567">
        <v>12.804524867246023</v>
      </c>
      <c r="J51" s="567">
        <v>45.780301118313915</v>
      </c>
      <c r="K51" s="567">
        <v>71.024929509056236</v>
      </c>
    </row>
    <row r="52" spans="1:11" ht="18.75" customHeight="1" x14ac:dyDescent="0.2">
      <c r="A52" s="879" t="s">
        <v>61</v>
      </c>
      <c r="B52" s="880"/>
      <c r="C52" s="41">
        <v>135218.70000000001</v>
      </c>
      <c r="D52" s="41">
        <v>275.10000000000002</v>
      </c>
      <c r="E52" s="677">
        <v>62.5</v>
      </c>
      <c r="F52" s="685">
        <v>17487.2</v>
      </c>
      <c r="G52" s="44">
        <v>3361.7</v>
      </c>
      <c r="H52" s="889" t="s">
        <v>118</v>
      </c>
      <c r="I52" s="894"/>
      <c r="J52" s="894"/>
      <c r="K52" s="895"/>
    </row>
    <row r="53" spans="1:11" x14ac:dyDescent="0.2">
      <c r="A53" s="881" t="s">
        <v>62</v>
      </c>
      <c r="B53" s="882"/>
      <c r="C53" s="42">
        <v>76190</v>
      </c>
      <c r="D53" s="42">
        <v>671.3</v>
      </c>
      <c r="E53" s="678">
        <v>62.5</v>
      </c>
      <c r="F53" s="678">
        <v>5299</v>
      </c>
      <c r="G53" s="42">
        <v>990.3</v>
      </c>
      <c r="H53" s="894"/>
      <c r="I53" s="894"/>
      <c r="J53" s="894"/>
      <c r="K53" s="895"/>
    </row>
    <row r="54" spans="1:11" ht="15.75" customHeight="1" thickBot="1" x14ac:dyDescent="0.25">
      <c r="A54" s="881" t="s">
        <v>63</v>
      </c>
      <c r="B54" s="882"/>
      <c r="C54" s="42">
        <v>53751.5</v>
      </c>
      <c r="D54" s="42">
        <v>503.9</v>
      </c>
      <c r="E54" s="678">
        <v>332.5</v>
      </c>
      <c r="F54" s="678">
        <v>0</v>
      </c>
      <c r="G54" s="42">
        <v>1921.2</v>
      </c>
      <c r="H54" s="896"/>
      <c r="I54" s="896"/>
      <c r="J54" s="896"/>
      <c r="K54" s="897"/>
    </row>
    <row r="55" spans="1:11" ht="20.25" customHeight="1" thickBot="1" x14ac:dyDescent="0.25">
      <c r="A55" s="898" t="s">
        <v>64</v>
      </c>
      <c r="B55" s="899"/>
      <c r="C55" s="139">
        <v>58103.6</v>
      </c>
      <c r="D55" s="139">
        <v>232.4</v>
      </c>
      <c r="E55" s="681">
        <v>112.5</v>
      </c>
      <c r="F55" s="686">
        <v>0</v>
      </c>
      <c r="G55" s="684">
        <v>1353.6</v>
      </c>
      <c r="H55" s="886" t="s">
        <v>117</v>
      </c>
      <c r="I55" s="886"/>
      <c r="J55" s="886"/>
      <c r="K55" s="887"/>
    </row>
    <row r="56" spans="1:11" ht="30.75" customHeight="1" thickBot="1" x14ac:dyDescent="0.25">
      <c r="A56" s="883" t="s">
        <v>120</v>
      </c>
      <c r="B56" s="884"/>
      <c r="C56" s="565">
        <f>C52+C53+C54+C55</f>
        <v>323263.8</v>
      </c>
      <c r="D56" s="565">
        <f t="shared" ref="D56:G56" si="1">D52+D53+D54+D55</f>
        <v>1682.7</v>
      </c>
      <c r="E56" s="565">
        <f t="shared" si="1"/>
        <v>570</v>
      </c>
      <c r="F56" s="683">
        <f t="shared" si="1"/>
        <v>22786.2</v>
      </c>
      <c r="G56" s="683">
        <f t="shared" si="1"/>
        <v>7626.7999999999993</v>
      </c>
      <c r="H56" s="888"/>
      <c r="I56" s="889"/>
      <c r="J56" s="889"/>
      <c r="K56" s="890"/>
    </row>
    <row r="57" spans="1:11" ht="16.5" thickBot="1" x14ac:dyDescent="0.25">
      <c r="A57" s="900" t="s">
        <v>116</v>
      </c>
      <c r="B57" s="901"/>
      <c r="C57" s="565">
        <f>C51+C56</f>
        <v>2944825.6</v>
      </c>
      <c r="D57" s="565">
        <f>D51+D56</f>
        <v>12401.400000000001</v>
      </c>
      <c r="E57" s="565">
        <f>E51+E56</f>
        <v>2208.6</v>
      </c>
      <c r="F57" s="565">
        <f t="shared" ref="F57:G57" si="2">F51+F56</f>
        <v>61944.600000000006</v>
      </c>
      <c r="G57" s="565">
        <f t="shared" si="2"/>
        <v>96037</v>
      </c>
      <c r="H57" s="891"/>
      <c r="I57" s="892"/>
      <c r="J57" s="892"/>
      <c r="K57" s="893"/>
    </row>
    <row r="58" spans="1:11" x14ac:dyDescent="0.2">
      <c r="D58" s="127"/>
    </row>
    <row r="59" spans="1:11" x14ac:dyDescent="0.2">
      <c r="C59" s="9"/>
    </row>
    <row r="60" spans="1:11" x14ac:dyDescent="0.2">
      <c r="C60" s="11"/>
      <c r="D60" s="9"/>
      <c r="E60" s="12"/>
      <c r="F60" s="12"/>
      <c r="G60" s="12"/>
    </row>
    <row r="61" spans="1:11" x14ac:dyDescent="0.2">
      <c r="C61" s="9"/>
      <c r="D61" s="9"/>
      <c r="E61" s="12"/>
      <c r="F61" s="12"/>
      <c r="G61" s="12"/>
    </row>
    <row r="62" spans="1:11" x14ac:dyDescent="0.2">
      <c r="C62" s="9"/>
      <c r="D62" s="9"/>
      <c r="E62" s="12"/>
      <c r="F62" s="12"/>
      <c r="G62" s="12"/>
    </row>
    <row r="63" spans="1:11" ht="18" x14ac:dyDescent="0.25">
      <c r="C63" s="129"/>
      <c r="D63" s="9"/>
      <c r="E63" s="12"/>
      <c r="F63" s="12"/>
      <c r="G63" s="12"/>
    </row>
    <row r="64" spans="1:11" ht="18" x14ac:dyDescent="0.25">
      <c r="C64" s="129"/>
      <c r="D64" s="129"/>
      <c r="E64" s="12"/>
      <c r="F64" s="12"/>
      <c r="G64" s="12"/>
    </row>
    <row r="65" spans="3:7" ht="18" x14ac:dyDescent="0.25">
      <c r="C65" s="129"/>
      <c r="D65" s="129"/>
      <c r="E65" s="12"/>
      <c r="F65" s="12"/>
      <c r="G65" s="12"/>
    </row>
    <row r="66" spans="3:7" ht="18" x14ac:dyDescent="0.25">
      <c r="C66" s="129"/>
      <c r="D66" s="129"/>
      <c r="E66" s="12"/>
      <c r="F66" s="12"/>
      <c r="G66" s="12"/>
    </row>
    <row r="67" spans="3:7" ht="18" x14ac:dyDescent="0.25">
      <c r="D67" s="129"/>
      <c r="E67" s="12"/>
      <c r="F67" s="12"/>
      <c r="G67" s="12"/>
    </row>
  </sheetData>
  <mergeCells count="22">
    <mergeCell ref="C1:E1"/>
    <mergeCell ref="H1:K1"/>
    <mergeCell ref="F2:F3"/>
    <mergeCell ref="F1:G1"/>
    <mergeCell ref="G2:G3"/>
    <mergeCell ref="C2:C3"/>
    <mergeCell ref="D2:E2"/>
    <mergeCell ref="H2:H3"/>
    <mergeCell ref="A51:B51"/>
    <mergeCell ref="A52:B52"/>
    <mergeCell ref="A53:B53"/>
    <mergeCell ref="A56:B56"/>
    <mergeCell ref="K2:K3"/>
    <mergeCell ref="H55:K57"/>
    <mergeCell ref="H52:K54"/>
    <mergeCell ref="A54:B54"/>
    <mergeCell ref="A55:B55"/>
    <mergeCell ref="A57:B57"/>
    <mergeCell ref="I2:I3"/>
    <mergeCell ref="J2:J3"/>
    <mergeCell ref="A2:A4"/>
    <mergeCell ref="B2:B4"/>
  </mergeCells>
  <printOptions horizontalCentered="1" verticalCentered="1"/>
  <pageMargins left="0.25" right="0.25" top="0.75" bottom="0.75" header="0.3" footer="0.3"/>
  <pageSetup paperSize="9" scale="73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110" zoomScaleNormal="100" zoomScaleSheetLayoutView="110" zoomScalePageLayoutView="80" workbookViewId="0">
      <selection activeCell="D20" sqref="D20"/>
    </sheetView>
  </sheetViews>
  <sheetFormatPr defaultRowHeight="15.75" x14ac:dyDescent="0.25"/>
  <cols>
    <col min="1" max="1" width="14.375" customWidth="1"/>
    <col min="9" max="9" width="13.5" customWidth="1"/>
    <col min="10" max="11" width="9" customWidth="1"/>
  </cols>
  <sheetData>
    <row r="1" spans="1:11" ht="18.75" customHeight="1" x14ac:dyDescent="0.3">
      <c r="A1" s="53" t="s">
        <v>99</v>
      </c>
    </row>
    <row r="2" spans="1:11" ht="18.75" customHeight="1" x14ac:dyDescent="0.3">
      <c r="A2" s="54" t="s">
        <v>100</v>
      </c>
    </row>
    <row r="3" spans="1:11" ht="19.5" customHeight="1" x14ac:dyDescent="0.3">
      <c r="A3" s="54" t="s">
        <v>101</v>
      </c>
    </row>
    <row r="5" spans="1:11" ht="18.75" customHeight="1" x14ac:dyDescent="0.25">
      <c r="A5" s="698" t="s">
        <v>191</v>
      </c>
      <c r="B5" s="698"/>
      <c r="C5" s="698"/>
      <c r="D5" s="698"/>
      <c r="E5" s="698"/>
      <c r="F5" s="698"/>
      <c r="G5" s="698"/>
      <c r="H5" s="698"/>
      <c r="I5" s="698"/>
      <c r="J5" s="35"/>
    </row>
    <row r="6" spans="1:11" ht="15.75" customHeight="1" x14ac:dyDescent="0.25">
      <c r="A6" s="698"/>
      <c r="B6" s="698"/>
      <c r="C6" s="698"/>
      <c r="D6" s="698"/>
      <c r="E6" s="698"/>
      <c r="F6" s="698"/>
      <c r="G6" s="698"/>
      <c r="H6" s="698"/>
      <c r="I6" s="698"/>
      <c r="J6" s="35"/>
    </row>
    <row r="7" spans="1:11" ht="15.75" customHeight="1" x14ac:dyDescent="0.25">
      <c r="A7" s="698"/>
      <c r="B7" s="698"/>
      <c r="C7" s="698"/>
      <c r="D7" s="698"/>
      <c r="E7" s="698"/>
      <c r="F7" s="698"/>
      <c r="G7" s="698"/>
      <c r="H7" s="698"/>
      <c r="I7" s="698"/>
      <c r="J7" s="35"/>
    </row>
    <row r="8" spans="1:11" ht="22.5" customHeight="1" x14ac:dyDescent="0.25">
      <c r="A8" s="698"/>
      <c r="B8" s="698"/>
      <c r="C8" s="698"/>
      <c r="D8" s="698"/>
      <c r="E8" s="698"/>
      <c r="F8" s="698"/>
      <c r="G8" s="698"/>
      <c r="H8" s="698"/>
      <c r="I8" s="698"/>
      <c r="J8" s="35"/>
    </row>
    <row r="11" spans="1:11" ht="16.5" customHeight="1" x14ac:dyDescent="0.25">
      <c r="A11" s="697" t="s">
        <v>171</v>
      </c>
      <c r="B11" s="697"/>
      <c r="C11" s="697"/>
      <c r="D11" s="697"/>
      <c r="E11" s="697"/>
      <c r="F11" s="697"/>
      <c r="G11" s="697"/>
      <c r="H11" s="697"/>
      <c r="I11" s="697"/>
      <c r="J11" s="37"/>
      <c r="K11" s="36"/>
    </row>
    <row r="12" spans="1:11" ht="15.75" customHeight="1" x14ac:dyDescent="0.25">
      <c r="A12" s="697"/>
      <c r="B12" s="697"/>
      <c r="C12" s="697"/>
      <c r="D12" s="697"/>
      <c r="E12" s="697"/>
      <c r="F12" s="697"/>
      <c r="G12" s="697"/>
      <c r="H12" s="697"/>
      <c r="I12" s="697"/>
      <c r="J12" s="37"/>
    </row>
    <row r="13" spans="1:11" ht="15.75" customHeight="1" x14ac:dyDescent="0.25">
      <c r="A13" s="697"/>
      <c r="B13" s="697"/>
      <c r="C13" s="697"/>
      <c r="D13" s="697"/>
      <c r="E13" s="697"/>
      <c r="F13" s="697"/>
      <c r="G13" s="697"/>
      <c r="H13" s="697"/>
      <c r="I13" s="697"/>
      <c r="J13" s="37"/>
    </row>
    <row r="14" spans="1:11" ht="15.75" customHeight="1" x14ac:dyDescent="0.25">
      <c r="A14" s="697"/>
      <c r="B14" s="697"/>
      <c r="C14" s="697"/>
      <c r="D14" s="697"/>
      <c r="E14" s="697"/>
      <c r="F14" s="697"/>
      <c r="G14" s="697"/>
      <c r="H14" s="697"/>
      <c r="I14" s="697"/>
      <c r="J14" s="37"/>
    </row>
    <row r="18" spans="2:9" ht="15.75" customHeight="1" x14ac:dyDescent="0.25">
      <c r="H18" s="34"/>
      <c r="I18" s="40" t="s">
        <v>99</v>
      </c>
    </row>
    <row r="19" spans="2:9" ht="31.5" customHeight="1" x14ac:dyDescent="0.25">
      <c r="H19" s="34"/>
      <c r="I19" s="40" t="s">
        <v>100</v>
      </c>
    </row>
    <row r="24" spans="2:9" x14ac:dyDescent="0.25">
      <c r="B24" s="699" t="s">
        <v>172</v>
      </c>
      <c r="C24" s="699"/>
      <c r="D24" s="699"/>
      <c r="E24" s="699"/>
      <c r="F24" s="699"/>
      <c r="G24" s="699"/>
      <c r="H24" s="699"/>
      <c r="I24" s="699"/>
    </row>
    <row r="25" spans="2:9" x14ac:dyDescent="0.25">
      <c r="B25" s="699"/>
      <c r="C25" s="699"/>
      <c r="D25" s="699"/>
      <c r="E25" s="699"/>
      <c r="F25" s="699"/>
      <c r="G25" s="699"/>
      <c r="H25" s="699"/>
      <c r="I25" s="699"/>
    </row>
  </sheetData>
  <mergeCells count="3">
    <mergeCell ref="A11:I14"/>
    <mergeCell ref="A5:I8"/>
    <mergeCell ref="B24:I25"/>
  </mergeCell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zoomScale="90" zoomScaleNormal="90" zoomScaleSheetLayoutView="110" zoomScalePageLayoutView="50" workbookViewId="0">
      <pane ySplit="3" topLeftCell="A49" activePane="bottomLeft" state="frozen"/>
      <selection pane="bottomLeft" activeCell="D61" sqref="D61"/>
    </sheetView>
  </sheetViews>
  <sheetFormatPr defaultColWidth="9" defaultRowHeight="15" x14ac:dyDescent="0.2"/>
  <cols>
    <col min="1" max="1" width="5" style="8" customWidth="1"/>
    <col min="2" max="2" width="23.75" style="8" customWidth="1"/>
    <col min="3" max="3" width="6.875" style="19" customWidth="1"/>
    <col min="4" max="4" width="6.5" style="19" customWidth="1"/>
    <col min="5" max="6" width="5.75" style="19" customWidth="1"/>
    <col min="7" max="7" width="6.5" style="19" customWidth="1"/>
    <col min="8" max="8" width="8.625" style="19" customWidth="1"/>
    <col min="9" max="9" width="7.75" style="19" customWidth="1"/>
    <col min="10" max="10" width="8.125" style="19" customWidth="1"/>
    <col min="11" max="11" width="5.75" style="19" customWidth="1"/>
    <col min="12" max="12" width="7.5" style="19" customWidth="1"/>
    <col min="13" max="13" width="6.25" style="147" customWidth="1"/>
    <col min="14" max="14" width="5.5" style="147" customWidth="1"/>
    <col min="15" max="15" width="8.625" style="147" customWidth="1"/>
    <col min="16" max="16384" width="9" style="8"/>
  </cols>
  <sheetData>
    <row r="1" spans="1:15" ht="28.5" customHeight="1" thickBot="1" x14ac:dyDescent="0.3">
      <c r="A1" s="13" t="s">
        <v>0</v>
      </c>
      <c r="B1" s="13"/>
      <c r="C1" s="715" t="s">
        <v>1</v>
      </c>
      <c r="D1" s="715"/>
      <c r="E1" s="715"/>
      <c r="F1" s="715"/>
      <c r="G1" s="715"/>
      <c r="H1" s="715"/>
      <c r="I1" s="715"/>
      <c r="J1" s="715" t="s">
        <v>2</v>
      </c>
      <c r="K1" s="715"/>
      <c r="L1" s="715"/>
      <c r="M1" s="715"/>
      <c r="N1" s="715"/>
      <c r="O1" s="715"/>
    </row>
    <row r="2" spans="1:15" ht="31.5" customHeight="1" thickBot="1" x14ac:dyDescent="0.25">
      <c r="A2" s="723" t="s">
        <v>3</v>
      </c>
      <c r="B2" s="723" t="s">
        <v>4</v>
      </c>
      <c r="C2" s="730" t="s">
        <v>146</v>
      </c>
      <c r="D2" s="731"/>
      <c r="E2" s="732" t="s">
        <v>102</v>
      </c>
      <c r="F2" s="733"/>
      <c r="G2" s="734"/>
      <c r="H2" s="726" t="s">
        <v>5</v>
      </c>
      <c r="I2" s="728" t="s">
        <v>106</v>
      </c>
      <c r="J2" s="722" t="s">
        <v>6</v>
      </c>
      <c r="K2" s="722"/>
      <c r="L2" s="722"/>
      <c r="M2" s="716" t="s">
        <v>97</v>
      </c>
      <c r="N2" s="717"/>
      <c r="O2" s="718"/>
    </row>
    <row r="3" spans="1:15" ht="75" customHeight="1" thickBot="1" x14ac:dyDescent="0.25">
      <c r="A3" s="724"/>
      <c r="B3" s="725"/>
      <c r="C3" s="316" t="s">
        <v>9</v>
      </c>
      <c r="D3" s="316" t="s">
        <v>10</v>
      </c>
      <c r="E3" s="316" t="s">
        <v>103</v>
      </c>
      <c r="F3" s="316" t="s">
        <v>104</v>
      </c>
      <c r="G3" s="316" t="s">
        <v>122</v>
      </c>
      <c r="H3" s="727"/>
      <c r="I3" s="729"/>
      <c r="J3" s="325" t="s">
        <v>7</v>
      </c>
      <c r="K3" s="316" t="s">
        <v>114</v>
      </c>
      <c r="L3" s="325" t="s">
        <v>8</v>
      </c>
      <c r="M3" s="719"/>
      <c r="N3" s="720"/>
      <c r="O3" s="721"/>
    </row>
    <row r="4" spans="1:15" s="89" customFormat="1" ht="15.75" thickBot="1" x14ac:dyDescent="0.25">
      <c r="A4" s="60">
        <v>1</v>
      </c>
      <c r="B4" s="61">
        <v>2</v>
      </c>
      <c r="C4" s="66">
        <v>3</v>
      </c>
      <c r="D4" s="66">
        <v>4</v>
      </c>
      <c r="E4" s="66">
        <v>5</v>
      </c>
      <c r="F4" s="66">
        <v>6</v>
      </c>
      <c r="G4" s="66">
        <v>7</v>
      </c>
      <c r="H4" s="83">
        <v>8</v>
      </c>
      <c r="I4" s="66">
        <v>9</v>
      </c>
      <c r="J4" s="82">
        <v>10</v>
      </c>
      <c r="K4" s="81">
        <v>11</v>
      </c>
      <c r="L4" s="81">
        <v>12</v>
      </c>
      <c r="M4" s="66">
        <v>13</v>
      </c>
      <c r="N4" s="66">
        <v>14</v>
      </c>
      <c r="O4" s="66">
        <v>15</v>
      </c>
    </row>
    <row r="5" spans="1:15" ht="16.5" thickBot="1" x14ac:dyDescent="0.3">
      <c r="A5" s="702" t="s">
        <v>11</v>
      </c>
      <c r="B5" s="703"/>
      <c r="C5" s="407">
        <f>C6+C7+C8+C9+C10+C11+C13+C14+C15</f>
        <v>200</v>
      </c>
      <c r="D5" s="408">
        <f>D6+D7+D8+D9+D10+D11+D12+D13+D14+D15</f>
        <v>0</v>
      </c>
      <c r="E5" s="408">
        <f>E6+E7+E8+E9+E10+E11+E13+E14+E15</f>
        <v>104</v>
      </c>
      <c r="F5" s="408">
        <f>F6+F7+F8+F9+F10+F11+F12</f>
        <v>39</v>
      </c>
      <c r="G5" s="408">
        <f>G6+G7+G8+G9+G10+G11+G12</f>
        <v>4</v>
      </c>
      <c r="H5" s="409">
        <v>13730.584999999999</v>
      </c>
      <c r="I5" s="410">
        <f>I6+I7+I8+I9+I10+I11+I12</f>
        <v>116</v>
      </c>
      <c r="J5" s="410">
        <f>J6+J7+J8+J9+J10+J11+J12</f>
        <v>5</v>
      </c>
      <c r="K5" s="410">
        <f>K6+K7+K8+K9+K10+K11+K12</f>
        <v>2</v>
      </c>
      <c r="L5" s="443">
        <f>(J5+K5)/C5</f>
        <v>3.5000000000000003E-2</v>
      </c>
      <c r="M5" s="448">
        <f>M6+M7+M8+M9+M10+M11+M12</f>
        <v>35</v>
      </c>
      <c r="N5" s="448">
        <f t="shared" ref="N5:O5" si="0">N6+N7+N8+N9+N10+N11+N12</f>
        <v>31</v>
      </c>
      <c r="O5" s="448">
        <f t="shared" si="0"/>
        <v>46</v>
      </c>
    </row>
    <row r="6" spans="1:15" x14ac:dyDescent="0.2">
      <c r="A6" s="104">
        <v>1</v>
      </c>
      <c r="B6" s="101" t="s">
        <v>12</v>
      </c>
      <c r="C6" s="161">
        <v>30</v>
      </c>
      <c r="D6" s="362"/>
      <c r="E6" s="376">
        <v>26</v>
      </c>
      <c r="F6" s="376">
        <v>5</v>
      </c>
      <c r="G6" s="376">
        <v>1</v>
      </c>
      <c r="H6" s="383">
        <v>6952.7</v>
      </c>
      <c r="I6" s="387">
        <v>31</v>
      </c>
      <c r="J6" s="362">
        <v>0</v>
      </c>
      <c r="K6" s="438">
        <v>0</v>
      </c>
      <c r="L6" s="445"/>
      <c r="M6" s="450">
        <v>8</v>
      </c>
      <c r="N6" s="450">
        <v>4</v>
      </c>
      <c r="O6" s="161">
        <v>4</v>
      </c>
    </row>
    <row r="7" spans="1:15" x14ac:dyDescent="0.2">
      <c r="A7" s="49">
        <v>2</v>
      </c>
      <c r="B7" s="45" t="s">
        <v>13</v>
      </c>
      <c r="C7" s="162">
        <v>14</v>
      </c>
      <c r="D7" s="366"/>
      <c r="E7" s="377">
        <v>4</v>
      </c>
      <c r="F7" s="377">
        <v>3</v>
      </c>
      <c r="G7" s="377">
        <v>2</v>
      </c>
      <c r="H7" s="384">
        <v>14565.071428571429</v>
      </c>
      <c r="I7" s="162">
        <v>21</v>
      </c>
      <c r="J7" s="366">
        <v>0</v>
      </c>
      <c r="K7" s="439">
        <v>0</v>
      </c>
      <c r="L7" s="446"/>
      <c r="M7" s="451">
        <v>2</v>
      </c>
      <c r="N7" s="451">
        <v>6</v>
      </c>
      <c r="O7" s="162">
        <v>6</v>
      </c>
    </row>
    <row r="8" spans="1:15" x14ac:dyDescent="0.2">
      <c r="A8" s="49">
        <v>3</v>
      </c>
      <c r="B8" s="45" t="s">
        <v>14</v>
      </c>
      <c r="C8" s="162">
        <v>19</v>
      </c>
      <c r="D8" s="366"/>
      <c r="E8" s="377">
        <v>13</v>
      </c>
      <c r="F8" s="377">
        <v>3</v>
      </c>
      <c r="G8" s="377"/>
      <c r="H8" s="384">
        <v>6175.7368421052633</v>
      </c>
      <c r="I8" s="162">
        <v>1</v>
      </c>
      <c r="J8" s="366">
        <v>1</v>
      </c>
      <c r="K8" s="439">
        <v>0</v>
      </c>
      <c r="L8" s="446">
        <f t="shared" ref="L8:L15" si="1">(J8+K8)/C8</f>
        <v>5.2631578947368418E-2</v>
      </c>
      <c r="M8" s="451">
        <v>0</v>
      </c>
      <c r="N8" s="451">
        <v>0</v>
      </c>
      <c r="O8" s="162">
        <v>1</v>
      </c>
    </row>
    <row r="9" spans="1:15" x14ac:dyDescent="0.2">
      <c r="A9" s="49">
        <v>4</v>
      </c>
      <c r="B9" s="45" t="s">
        <v>15</v>
      </c>
      <c r="C9" s="162">
        <v>18</v>
      </c>
      <c r="D9" s="366"/>
      <c r="E9" s="377">
        <v>14</v>
      </c>
      <c r="F9" s="377">
        <v>2</v>
      </c>
      <c r="G9" s="377"/>
      <c r="H9" s="384">
        <v>3804.7222222222222</v>
      </c>
      <c r="I9" s="162">
        <v>4</v>
      </c>
      <c r="J9" s="366">
        <v>0</v>
      </c>
      <c r="K9" s="439">
        <v>0</v>
      </c>
      <c r="L9" s="446"/>
      <c r="M9" s="451">
        <v>1</v>
      </c>
      <c r="N9" s="451">
        <v>0</v>
      </c>
      <c r="O9" s="162">
        <v>2</v>
      </c>
    </row>
    <row r="10" spans="1:15" x14ac:dyDescent="0.2">
      <c r="A10" s="49">
        <v>5</v>
      </c>
      <c r="B10" s="45" t="s">
        <v>16</v>
      </c>
      <c r="C10" s="162">
        <v>40</v>
      </c>
      <c r="D10" s="366"/>
      <c r="E10" s="377">
        <v>11</v>
      </c>
      <c r="F10" s="377">
        <v>10</v>
      </c>
      <c r="G10" s="377"/>
      <c r="H10" s="384">
        <v>31095.974999999999</v>
      </c>
      <c r="I10" s="162">
        <v>1</v>
      </c>
      <c r="J10" s="366">
        <v>0</v>
      </c>
      <c r="K10" s="439">
        <v>0</v>
      </c>
      <c r="L10" s="446"/>
      <c r="M10" s="451">
        <v>12</v>
      </c>
      <c r="N10" s="451">
        <v>12</v>
      </c>
      <c r="O10" s="162">
        <v>12</v>
      </c>
    </row>
    <row r="11" spans="1:15" s="10" customFormat="1" x14ac:dyDescent="0.2">
      <c r="A11" s="100">
        <v>6</v>
      </c>
      <c r="B11" s="102" t="s">
        <v>105</v>
      </c>
      <c r="C11" s="162">
        <v>30</v>
      </c>
      <c r="D11" s="366"/>
      <c r="E11" s="377">
        <v>11</v>
      </c>
      <c r="F11" s="377">
        <v>10</v>
      </c>
      <c r="G11" s="377">
        <v>1</v>
      </c>
      <c r="H11" s="384">
        <v>11465.7</v>
      </c>
      <c r="I11" s="162">
        <v>3</v>
      </c>
      <c r="J11" s="366">
        <v>2</v>
      </c>
      <c r="K11" s="439">
        <v>0</v>
      </c>
      <c r="L11" s="446">
        <f t="shared" si="1"/>
        <v>6.6666666666666666E-2</v>
      </c>
      <c r="M11" s="451">
        <v>4</v>
      </c>
      <c r="N11" s="451">
        <v>3</v>
      </c>
      <c r="O11" s="162">
        <v>11</v>
      </c>
    </row>
    <row r="12" spans="1:15" s="10" customFormat="1" ht="15.75" thickBot="1" x14ac:dyDescent="0.25">
      <c r="A12" s="100">
        <v>7</v>
      </c>
      <c r="B12" s="102" t="s">
        <v>18</v>
      </c>
      <c r="C12" s="373">
        <f>C13+C14+C15</f>
        <v>49</v>
      </c>
      <c r="D12" s="373"/>
      <c r="E12" s="373">
        <f t="shared" ref="E12:O12" si="2">E13+E14+E15</f>
        <v>25</v>
      </c>
      <c r="F12" s="373">
        <f t="shared" si="2"/>
        <v>6</v>
      </c>
      <c r="G12" s="373"/>
      <c r="H12" s="381">
        <v>11428.387755102041</v>
      </c>
      <c r="I12" s="373">
        <f t="shared" si="2"/>
        <v>55</v>
      </c>
      <c r="J12" s="373">
        <f t="shared" si="2"/>
        <v>2</v>
      </c>
      <c r="K12" s="381">
        <f t="shared" si="2"/>
        <v>2</v>
      </c>
      <c r="L12" s="446">
        <f t="shared" si="1"/>
        <v>8.1632653061224483E-2</v>
      </c>
      <c r="M12" s="384">
        <f t="shared" si="2"/>
        <v>8</v>
      </c>
      <c r="N12" s="384">
        <f t="shared" si="2"/>
        <v>6</v>
      </c>
      <c r="O12" s="364">
        <f t="shared" si="2"/>
        <v>10</v>
      </c>
    </row>
    <row r="13" spans="1:15" ht="15.75" x14ac:dyDescent="0.2">
      <c r="A13" s="43"/>
      <c r="B13" s="103" t="s">
        <v>19</v>
      </c>
      <c r="C13" s="162">
        <v>18</v>
      </c>
      <c r="D13" s="366"/>
      <c r="E13" s="377">
        <v>4</v>
      </c>
      <c r="F13" s="366">
        <v>4</v>
      </c>
      <c r="G13" s="366"/>
      <c r="H13" s="360">
        <v>18455.111111111109</v>
      </c>
      <c r="I13" s="162">
        <v>30</v>
      </c>
      <c r="J13" s="366">
        <v>0</v>
      </c>
      <c r="K13" s="439">
        <v>0</v>
      </c>
      <c r="L13" s="446"/>
      <c r="M13" s="452">
        <v>2</v>
      </c>
      <c r="N13" s="452">
        <v>0</v>
      </c>
      <c r="O13" s="393">
        <v>4</v>
      </c>
    </row>
    <row r="14" spans="1:15" ht="15.75" x14ac:dyDescent="0.2">
      <c r="A14" s="105"/>
      <c r="B14" s="103" t="s">
        <v>20</v>
      </c>
      <c r="C14" s="162">
        <v>16</v>
      </c>
      <c r="D14" s="366"/>
      <c r="E14" s="377">
        <v>9</v>
      </c>
      <c r="F14" s="366">
        <v>1</v>
      </c>
      <c r="G14" s="366"/>
      <c r="H14" s="364">
        <v>8370.3125</v>
      </c>
      <c r="I14" s="162">
        <v>3</v>
      </c>
      <c r="J14" s="366">
        <v>0</v>
      </c>
      <c r="K14" s="439">
        <v>0</v>
      </c>
      <c r="L14" s="446"/>
      <c r="M14" s="452">
        <v>6</v>
      </c>
      <c r="N14" s="452">
        <v>6</v>
      </c>
      <c r="O14" s="393">
        <v>6</v>
      </c>
    </row>
    <row r="15" spans="1:15" ht="16.5" thickBot="1" x14ac:dyDescent="0.25">
      <c r="A15" s="106"/>
      <c r="B15" s="45" t="s">
        <v>21</v>
      </c>
      <c r="C15" s="374">
        <v>15</v>
      </c>
      <c r="D15" s="378"/>
      <c r="E15" s="379">
        <v>12</v>
      </c>
      <c r="F15" s="378">
        <v>1</v>
      </c>
      <c r="G15" s="378"/>
      <c r="H15" s="369">
        <v>6258.2666666666664</v>
      </c>
      <c r="I15" s="374">
        <v>22</v>
      </c>
      <c r="J15" s="378">
        <v>2</v>
      </c>
      <c r="K15" s="440">
        <v>2</v>
      </c>
      <c r="L15" s="447">
        <f t="shared" si="1"/>
        <v>0.26666666666666666</v>
      </c>
      <c r="M15" s="453">
        <v>0</v>
      </c>
      <c r="N15" s="453">
        <v>0</v>
      </c>
      <c r="O15" s="394">
        <v>0</v>
      </c>
    </row>
    <row r="16" spans="1:15" ht="16.5" thickBot="1" x14ac:dyDescent="0.3">
      <c r="A16" s="702" t="s">
        <v>22</v>
      </c>
      <c r="B16" s="704"/>
      <c r="C16" s="407">
        <f>C17+C18+C19+C20+C21+C22+C23+C24+C25+C26+C27+C28+C30+C31+C32+C33+C34+C35+C36+C37+C38+C39+C40+C41+C42+C43+C44+C45+C46+C47+C48+C49+C50+C51+C52+C53+C54</f>
        <v>849</v>
      </c>
      <c r="D16" s="407">
        <f t="shared" ref="D16:O16" si="3">D17+D18+D19+D20+D21+D22+D23+D24+D25+D26+D27+D28+D30+D31+D32+D33+D34+D35+D36+D37+D38+D39+D40+D41+D42+D43+D44+D45+D46+D47+D48+D49+D50+D51+D52+D53+D54</f>
        <v>230</v>
      </c>
      <c r="E16" s="407">
        <f t="shared" si="3"/>
        <v>729</v>
      </c>
      <c r="F16" s="407">
        <f t="shared" si="3"/>
        <v>103</v>
      </c>
      <c r="G16" s="407">
        <f t="shared" si="3"/>
        <v>11</v>
      </c>
      <c r="H16" s="409">
        <v>3619</v>
      </c>
      <c r="I16" s="407">
        <f t="shared" si="3"/>
        <v>154</v>
      </c>
      <c r="J16" s="407">
        <f t="shared" si="3"/>
        <v>10</v>
      </c>
      <c r="K16" s="407">
        <f t="shared" si="3"/>
        <v>5</v>
      </c>
      <c r="L16" s="461">
        <f>(J16+K16)/C16</f>
        <v>1.7667844522968199E-2</v>
      </c>
      <c r="M16" s="449">
        <f t="shared" si="3"/>
        <v>148</v>
      </c>
      <c r="N16" s="449">
        <f t="shared" si="3"/>
        <v>83</v>
      </c>
      <c r="O16" s="449">
        <f t="shared" si="3"/>
        <v>170</v>
      </c>
    </row>
    <row r="17" spans="1:16" ht="15.75" x14ac:dyDescent="0.2">
      <c r="A17" s="104">
        <v>8</v>
      </c>
      <c r="B17" s="45" t="s">
        <v>23</v>
      </c>
      <c r="C17" s="161">
        <v>24</v>
      </c>
      <c r="D17" s="362">
        <v>3</v>
      </c>
      <c r="E17" s="376">
        <v>17</v>
      </c>
      <c r="F17" s="376">
        <v>3</v>
      </c>
      <c r="G17" s="376"/>
      <c r="H17" s="383">
        <v>4003.0416666666665</v>
      </c>
      <c r="I17" s="162">
        <v>2</v>
      </c>
      <c r="J17" s="454">
        <v>0</v>
      </c>
      <c r="K17" s="457">
        <v>0</v>
      </c>
      <c r="L17" s="389"/>
      <c r="M17" s="441">
        <v>2</v>
      </c>
      <c r="N17" s="161">
        <v>2</v>
      </c>
      <c r="O17" s="161">
        <v>2</v>
      </c>
    </row>
    <row r="18" spans="1:16" ht="15.75" x14ac:dyDescent="0.2">
      <c r="A18" s="49">
        <v>9</v>
      </c>
      <c r="B18" s="45" t="s">
        <v>24</v>
      </c>
      <c r="C18" s="162">
        <v>28</v>
      </c>
      <c r="D18" s="366">
        <v>6</v>
      </c>
      <c r="E18" s="377">
        <v>19</v>
      </c>
      <c r="F18" s="377">
        <v>2</v>
      </c>
      <c r="G18" s="377"/>
      <c r="H18" s="384">
        <v>3458.7142857142858</v>
      </c>
      <c r="I18" s="162">
        <v>0</v>
      </c>
      <c r="J18" s="455">
        <v>0</v>
      </c>
      <c r="K18" s="458">
        <v>1</v>
      </c>
      <c r="L18" s="444">
        <f t="shared" ref="L18:L51" si="4">(J18+K18)/C18</f>
        <v>3.5714285714285712E-2</v>
      </c>
      <c r="M18" s="442">
        <v>0</v>
      </c>
      <c r="N18" s="162">
        <v>0</v>
      </c>
      <c r="O18" s="162">
        <v>5</v>
      </c>
    </row>
    <row r="19" spans="1:16" ht="15.75" x14ac:dyDescent="0.2">
      <c r="A19" s="49">
        <v>10</v>
      </c>
      <c r="B19" s="45" t="s">
        <v>25</v>
      </c>
      <c r="C19" s="162">
        <v>16</v>
      </c>
      <c r="D19" s="366"/>
      <c r="E19" s="377">
        <v>16</v>
      </c>
      <c r="F19" s="377">
        <v>3</v>
      </c>
      <c r="G19" s="377"/>
      <c r="H19" s="384">
        <v>1833.5</v>
      </c>
      <c r="I19" s="162">
        <v>0</v>
      </c>
      <c r="J19" s="455">
        <v>0</v>
      </c>
      <c r="K19" s="458">
        <v>0</v>
      </c>
      <c r="L19" s="444"/>
      <c r="M19" s="442">
        <v>4</v>
      </c>
      <c r="N19" s="162">
        <v>4</v>
      </c>
      <c r="O19" s="162">
        <v>4</v>
      </c>
    </row>
    <row r="20" spans="1:16" ht="15.75" x14ac:dyDescent="0.2">
      <c r="A20" s="49">
        <v>11</v>
      </c>
      <c r="B20" s="45" t="s">
        <v>26</v>
      </c>
      <c r="C20" s="162">
        <v>29</v>
      </c>
      <c r="D20" s="366"/>
      <c r="E20" s="377">
        <v>24</v>
      </c>
      <c r="F20" s="377">
        <v>1</v>
      </c>
      <c r="G20" s="377"/>
      <c r="H20" s="384">
        <v>3611.8965517241381</v>
      </c>
      <c r="I20" s="162">
        <v>11</v>
      </c>
      <c r="J20" s="455">
        <v>0</v>
      </c>
      <c r="K20" s="458">
        <v>0</v>
      </c>
      <c r="L20" s="444"/>
      <c r="M20" s="442">
        <v>0</v>
      </c>
      <c r="N20" s="162">
        <v>0</v>
      </c>
      <c r="O20" s="162">
        <v>2</v>
      </c>
    </row>
    <row r="21" spans="1:16" ht="15.75" x14ac:dyDescent="0.2">
      <c r="A21" s="52">
        <v>12</v>
      </c>
      <c r="B21" s="107" t="s">
        <v>27</v>
      </c>
      <c r="C21" s="162">
        <v>17</v>
      </c>
      <c r="D21" s="366">
        <v>15</v>
      </c>
      <c r="E21" s="377">
        <v>17</v>
      </c>
      <c r="F21" s="377">
        <v>1</v>
      </c>
      <c r="G21" s="377"/>
      <c r="H21" s="384">
        <v>2721.4705882352941</v>
      </c>
      <c r="I21" s="162">
        <v>4</v>
      </c>
      <c r="J21" s="455">
        <v>0</v>
      </c>
      <c r="K21" s="458">
        <v>0</v>
      </c>
      <c r="L21" s="444"/>
      <c r="M21" s="442">
        <v>6</v>
      </c>
      <c r="N21" s="162">
        <v>4</v>
      </c>
      <c r="O21" s="162">
        <v>5</v>
      </c>
    </row>
    <row r="22" spans="1:16" ht="15.75" x14ac:dyDescent="0.2">
      <c r="A22" s="111">
        <v>13</v>
      </c>
      <c r="B22" s="47" t="s">
        <v>28</v>
      </c>
      <c r="C22" s="162">
        <v>26</v>
      </c>
      <c r="D22" s="366"/>
      <c r="E22" s="377">
        <v>26</v>
      </c>
      <c r="F22" s="377">
        <v>4</v>
      </c>
      <c r="G22" s="377"/>
      <c r="H22" s="384">
        <v>2089.8846153846152</v>
      </c>
      <c r="I22" s="162">
        <v>16</v>
      </c>
      <c r="J22" s="455">
        <v>1</v>
      </c>
      <c r="K22" s="458">
        <v>0</v>
      </c>
      <c r="L22" s="444">
        <f t="shared" si="4"/>
        <v>3.8461538461538464E-2</v>
      </c>
      <c r="M22" s="442">
        <v>12</v>
      </c>
      <c r="N22" s="162">
        <v>9</v>
      </c>
      <c r="O22" s="162">
        <v>17</v>
      </c>
      <c r="P22" s="19"/>
    </row>
    <row r="23" spans="1:16" ht="15.75" x14ac:dyDescent="0.2">
      <c r="A23" s="52">
        <v>14</v>
      </c>
      <c r="B23" s="107" t="s">
        <v>29</v>
      </c>
      <c r="C23" s="162">
        <v>37</v>
      </c>
      <c r="D23" s="366">
        <v>28</v>
      </c>
      <c r="E23" s="162">
        <v>23</v>
      </c>
      <c r="F23" s="377">
        <v>6</v>
      </c>
      <c r="G23" s="377"/>
      <c r="H23" s="384">
        <v>2618.9189189189187</v>
      </c>
      <c r="I23" s="162">
        <v>2</v>
      </c>
      <c r="J23" s="455">
        <v>0</v>
      </c>
      <c r="K23" s="458">
        <v>1</v>
      </c>
      <c r="L23" s="444">
        <f t="shared" si="4"/>
        <v>2.7027027027027029E-2</v>
      </c>
      <c r="M23" s="442">
        <v>4</v>
      </c>
      <c r="N23" s="162">
        <v>1</v>
      </c>
      <c r="O23" s="162">
        <v>4</v>
      </c>
    </row>
    <row r="24" spans="1:16" ht="15.75" x14ac:dyDescent="0.2">
      <c r="A24" s="52">
        <v>15</v>
      </c>
      <c r="B24" s="107" t="s">
        <v>30</v>
      </c>
      <c r="C24" s="162">
        <v>19</v>
      </c>
      <c r="D24" s="366">
        <v>7</v>
      </c>
      <c r="E24" s="162">
        <v>19</v>
      </c>
      <c r="F24" s="377">
        <v>4</v>
      </c>
      <c r="G24" s="377"/>
      <c r="H24" s="384">
        <v>7742.7894736842109</v>
      </c>
      <c r="I24" s="162">
        <v>1</v>
      </c>
      <c r="J24" s="455">
        <v>1</v>
      </c>
      <c r="K24" s="458">
        <v>0</v>
      </c>
      <c r="L24" s="444">
        <f t="shared" si="4"/>
        <v>5.2631578947368418E-2</v>
      </c>
      <c r="M24" s="442">
        <v>8</v>
      </c>
      <c r="N24" s="162">
        <v>7</v>
      </c>
      <c r="O24" s="162">
        <v>6</v>
      </c>
    </row>
    <row r="25" spans="1:16" ht="15.75" x14ac:dyDescent="0.2">
      <c r="A25" s="52">
        <v>16</v>
      </c>
      <c r="B25" s="107" t="s">
        <v>31</v>
      </c>
      <c r="C25" s="162">
        <v>25</v>
      </c>
      <c r="D25" s="366"/>
      <c r="E25" s="162">
        <v>20</v>
      </c>
      <c r="F25" s="377">
        <v>4</v>
      </c>
      <c r="G25" s="377">
        <v>2</v>
      </c>
      <c r="H25" s="384">
        <v>5364.68</v>
      </c>
      <c r="I25" s="162">
        <v>0</v>
      </c>
      <c r="J25" s="455">
        <v>0</v>
      </c>
      <c r="K25" s="458">
        <v>0</v>
      </c>
      <c r="L25" s="444"/>
      <c r="M25" s="442">
        <v>8</v>
      </c>
      <c r="N25" s="162">
        <v>8</v>
      </c>
      <c r="O25" s="162">
        <v>7</v>
      </c>
    </row>
    <row r="26" spans="1:16" ht="15.75" x14ac:dyDescent="0.2">
      <c r="A26" s="52">
        <v>17</v>
      </c>
      <c r="B26" s="107" t="s">
        <v>32</v>
      </c>
      <c r="C26" s="162">
        <v>28</v>
      </c>
      <c r="D26" s="366"/>
      <c r="E26" s="162">
        <v>19</v>
      </c>
      <c r="F26" s="377">
        <v>9</v>
      </c>
      <c r="G26" s="377"/>
      <c r="H26" s="384">
        <v>4141.8214285714284</v>
      </c>
      <c r="I26" s="162">
        <v>0</v>
      </c>
      <c r="J26" s="455">
        <v>1</v>
      </c>
      <c r="K26" s="458">
        <v>0</v>
      </c>
      <c r="L26" s="444">
        <f t="shared" si="4"/>
        <v>3.5714285714285712E-2</v>
      </c>
      <c r="M26" s="442">
        <v>5</v>
      </c>
      <c r="N26" s="162">
        <v>5</v>
      </c>
      <c r="O26" s="162">
        <v>5</v>
      </c>
    </row>
    <row r="27" spans="1:16" ht="15.75" x14ac:dyDescent="0.2">
      <c r="A27" s="51">
        <v>18</v>
      </c>
      <c r="B27" s="48" t="s">
        <v>33</v>
      </c>
      <c r="C27" s="162">
        <v>17</v>
      </c>
      <c r="D27" s="380"/>
      <c r="E27" s="162">
        <v>17</v>
      </c>
      <c r="F27" s="377">
        <v>2</v>
      </c>
      <c r="G27" s="382"/>
      <c r="H27" s="385">
        <v>2930.294117647059</v>
      </c>
      <c r="I27" s="162">
        <v>0</v>
      </c>
      <c r="J27" s="455">
        <v>0</v>
      </c>
      <c r="K27" s="458">
        <v>1</v>
      </c>
      <c r="L27" s="444">
        <f t="shared" si="4"/>
        <v>5.8823529411764705E-2</v>
      </c>
      <c r="M27" s="442">
        <v>0</v>
      </c>
      <c r="N27" s="162">
        <v>0</v>
      </c>
      <c r="O27" s="162">
        <v>0</v>
      </c>
    </row>
    <row r="28" spans="1:16" ht="16.5" thickBot="1" x14ac:dyDescent="0.25">
      <c r="A28" s="52">
        <v>19</v>
      </c>
      <c r="B28" s="107" t="s">
        <v>34</v>
      </c>
      <c r="C28" s="374">
        <v>29</v>
      </c>
      <c r="D28" s="378">
        <v>2</v>
      </c>
      <c r="E28" s="374">
        <v>29</v>
      </c>
      <c r="F28" s="379">
        <v>2</v>
      </c>
      <c r="G28" s="379"/>
      <c r="H28" s="386">
        <v>3347.5862068965516</v>
      </c>
      <c r="I28" s="162">
        <v>3</v>
      </c>
      <c r="J28" s="456">
        <v>0</v>
      </c>
      <c r="K28" s="459">
        <v>0</v>
      </c>
      <c r="L28" s="392"/>
      <c r="M28" s="460">
        <v>0</v>
      </c>
      <c r="N28" s="374">
        <v>1</v>
      </c>
      <c r="O28" s="374">
        <v>2</v>
      </c>
    </row>
    <row r="29" spans="1:16" s="89" customFormat="1" ht="15.75" thickBot="1" x14ac:dyDescent="0.25">
      <c r="A29" s="574">
        <v>1</v>
      </c>
      <c r="B29" s="575">
        <v>2</v>
      </c>
      <c r="C29" s="576">
        <v>3</v>
      </c>
      <c r="D29" s="577">
        <v>4</v>
      </c>
      <c r="E29" s="577">
        <v>5</v>
      </c>
      <c r="F29" s="577">
        <v>6</v>
      </c>
      <c r="G29" s="576">
        <v>7</v>
      </c>
      <c r="H29" s="578">
        <v>8</v>
      </c>
      <c r="I29" s="576">
        <v>9</v>
      </c>
      <c r="J29" s="576">
        <v>10</v>
      </c>
      <c r="K29" s="577">
        <v>11</v>
      </c>
      <c r="L29" s="579">
        <v>12</v>
      </c>
      <c r="M29" s="580">
        <v>13</v>
      </c>
      <c r="N29" s="580">
        <v>14</v>
      </c>
      <c r="O29" s="581">
        <v>15</v>
      </c>
    </row>
    <row r="30" spans="1:16" ht="15.75" x14ac:dyDescent="0.2">
      <c r="A30" s="52">
        <v>20</v>
      </c>
      <c r="B30" s="108" t="s">
        <v>35</v>
      </c>
      <c r="C30" s="161">
        <v>25</v>
      </c>
      <c r="D30" s="362"/>
      <c r="E30" s="161">
        <v>20</v>
      </c>
      <c r="F30" s="376">
        <v>2</v>
      </c>
      <c r="G30" s="376"/>
      <c r="H30" s="383">
        <v>3327.76</v>
      </c>
      <c r="I30" s="162">
        <v>10</v>
      </c>
      <c r="J30" s="388">
        <v>0</v>
      </c>
      <c r="K30" s="462">
        <v>0</v>
      </c>
      <c r="L30" s="389"/>
      <c r="M30" s="441">
        <v>7</v>
      </c>
      <c r="N30" s="161">
        <v>0</v>
      </c>
      <c r="O30" s="161">
        <v>3</v>
      </c>
    </row>
    <row r="31" spans="1:16" ht="15.75" x14ac:dyDescent="0.2">
      <c r="A31" s="111">
        <v>21</v>
      </c>
      <c r="B31" s="109" t="s">
        <v>36</v>
      </c>
      <c r="C31" s="162">
        <v>21</v>
      </c>
      <c r="D31" s="366">
        <v>7</v>
      </c>
      <c r="E31" s="162">
        <v>21</v>
      </c>
      <c r="F31" s="377">
        <v>3</v>
      </c>
      <c r="G31" s="377"/>
      <c r="H31" s="384">
        <v>4804.5238095238092</v>
      </c>
      <c r="I31" s="162">
        <v>0</v>
      </c>
      <c r="J31" s="388">
        <v>0</v>
      </c>
      <c r="K31" s="462">
        <v>0</v>
      </c>
      <c r="L31" s="444"/>
      <c r="M31" s="442">
        <v>6</v>
      </c>
      <c r="N31" s="162">
        <v>4</v>
      </c>
      <c r="O31" s="162">
        <v>1</v>
      </c>
    </row>
    <row r="32" spans="1:16" ht="15.75" x14ac:dyDescent="0.2">
      <c r="A32" s="52">
        <v>22</v>
      </c>
      <c r="B32" s="108" t="s">
        <v>37</v>
      </c>
      <c r="C32" s="162">
        <v>12</v>
      </c>
      <c r="D32" s="366">
        <v>3</v>
      </c>
      <c r="E32" s="162">
        <v>12</v>
      </c>
      <c r="F32" s="377">
        <v>2</v>
      </c>
      <c r="G32" s="377">
        <v>1</v>
      </c>
      <c r="H32" s="384">
        <v>2775.0833333333335</v>
      </c>
      <c r="I32" s="162">
        <v>10</v>
      </c>
      <c r="J32" s="388">
        <v>0</v>
      </c>
      <c r="K32" s="462">
        <v>0</v>
      </c>
      <c r="L32" s="444"/>
      <c r="M32" s="442">
        <v>3</v>
      </c>
      <c r="N32" s="162">
        <v>3</v>
      </c>
      <c r="O32" s="162">
        <v>7</v>
      </c>
    </row>
    <row r="33" spans="1:15" ht="15.75" x14ac:dyDescent="0.2">
      <c r="A33" s="52">
        <v>23</v>
      </c>
      <c r="B33" s="108" t="s">
        <v>38</v>
      </c>
      <c r="C33" s="162">
        <v>30</v>
      </c>
      <c r="D33" s="366"/>
      <c r="E33" s="162">
        <v>27</v>
      </c>
      <c r="F33" s="377">
        <v>2</v>
      </c>
      <c r="G33" s="377">
        <v>1</v>
      </c>
      <c r="H33" s="384">
        <v>4376.5333333333338</v>
      </c>
      <c r="I33" s="162">
        <v>0</v>
      </c>
      <c r="J33" s="388">
        <v>0</v>
      </c>
      <c r="K33" s="462">
        <v>0</v>
      </c>
      <c r="L33" s="444"/>
      <c r="M33" s="442">
        <v>1</v>
      </c>
      <c r="N33" s="162">
        <v>1</v>
      </c>
      <c r="O33" s="162">
        <v>5</v>
      </c>
    </row>
    <row r="34" spans="1:15" ht="15.75" x14ac:dyDescent="0.2">
      <c r="A34" s="52">
        <v>24</v>
      </c>
      <c r="B34" s="108" t="s">
        <v>39</v>
      </c>
      <c r="C34" s="162">
        <v>29</v>
      </c>
      <c r="D34" s="366"/>
      <c r="E34" s="162">
        <v>26</v>
      </c>
      <c r="F34" s="377">
        <v>5</v>
      </c>
      <c r="G34" s="377">
        <v>2</v>
      </c>
      <c r="H34" s="384">
        <v>3412.2758620689656</v>
      </c>
      <c r="I34" s="162">
        <v>1</v>
      </c>
      <c r="J34" s="388">
        <v>1</v>
      </c>
      <c r="K34" s="462">
        <v>1</v>
      </c>
      <c r="L34" s="444">
        <f t="shared" si="4"/>
        <v>6.8965517241379309E-2</v>
      </c>
      <c r="M34" s="442">
        <v>2</v>
      </c>
      <c r="N34" s="162">
        <v>2</v>
      </c>
      <c r="O34" s="162">
        <v>2</v>
      </c>
    </row>
    <row r="35" spans="1:15" ht="15.75" x14ac:dyDescent="0.2">
      <c r="A35" s="52">
        <v>25</v>
      </c>
      <c r="B35" s="108" t="s">
        <v>40</v>
      </c>
      <c r="C35" s="162">
        <v>20</v>
      </c>
      <c r="D35" s="366">
        <v>18</v>
      </c>
      <c r="E35" s="162">
        <v>20</v>
      </c>
      <c r="F35" s="377">
        <v>2</v>
      </c>
      <c r="G35" s="377"/>
      <c r="H35" s="384">
        <v>3159.1</v>
      </c>
      <c r="I35" s="162">
        <v>14</v>
      </c>
      <c r="J35" s="388">
        <v>0</v>
      </c>
      <c r="K35" s="462">
        <v>0</v>
      </c>
      <c r="L35" s="444"/>
      <c r="M35" s="442">
        <v>14</v>
      </c>
      <c r="N35" s="162">
        <v>0</v>
      </c>
      <c r="O35" s="162">
        <v>13</v>
      </c>
    </row>
    <row r="36" spans="1:15" ht="15.75" x14ac:dyDescent="0.2">
      <c r="A36" s="111">
        <v>26</v>
      </c>
      <c r="B36" s="109" t="s">
        <v>41</v>
      </c>
      <c r="C36" s="162">
        <v>25</v>
      </c>
      <c r="D36" s="366">
        <v>18</v>
      </c>
      <c r="E36" s="162">
        <v>18</v>
      </c>
      <c r="F36" s="377">
        <v>3</v>
      </c>
      <c r="G36" s="377">
        <v>1</v>
      </c>
      <c r="H36" s="384">
        <v>3547.44</v>
      </c>
      <c r="I36" s="162">
        <v>0</v>
      </c>
      <c r="J36" s="388">
        <v>0</v>
      </c>
      <c r="K36" s="462">
        <v>0</v>
      </c>
      <c r="L36" s="444"/>
      <c r="M36" s="442">
        <v>17</v>
      </c>
      <c r="N36" s="162">
        <v>17</v>
      </c>
      <c r="O36" s="162">
        <v>17</v>
      </c>
    </row>
    <row r="37" spans="1:15" ht="15.75" x14ac:dyDescent="0.2">
      <c r="A37" s="52">
        <v>27</v>
      </c>
      <c r="B37" s="108" t="s">
        <v>42</v>
      </c>
      <c r="C37" s="162">
        <v>17</v>
      </c>
      <c r="D37" s="366"/>
      <c r="E37" s="162">
        <v>17</v>
      </c>
      <c r="F37" s="377">
        <v>2</v>
      </c>
      <c r="G37" s="377">
        <v>1</v>
      </c>
      <c r="H37" s="384">
        <v>3453.4117647058824</v>
      </c>
      <c r="I37" s="162">
        <v>0</v>
      </c>
      <c r="J37" s="388">
        <v>0</v>
      </c>
      <c r="K37" s="462">
        <v>0</v>
      </c>
      <c r="L37" s="444"/>
      <c r="M37" s="442">
        <v>3</v>
      </c>
      <c r="N37" s="162">
        <v>2</v>
      </c>
      <c r="O37" s="162">
        <v>1</v>
      </c>
    </row>
    <row r="38" spans="1:15" ht="15.75" x14ac:dyDescent="0.2">
      <c r="A38" s="111">
        <v>28</v>
      </c>
      <c r="B38" s="109" t="s">
        <v>43</v>
      </c>
      <c r="C38" s="162">
        <v>25</v>
      </c>
      <c r="D38" s="366"/>
      <c r="E38" s="162">
        <v>19</v>
      </c>
      <c r="F38" s="377">
        <v>3</v>
      </c>
      <c r="G38" s="377">
        <v>1</v>
      </c>
      <c r="H38" s="384">
        <v>2740</v>
      </c>
      <c r="I38" s="162">
        <v>2</v>
      </c>
      <c r="J38" s="388">
        <v>0</v>
      </c>
      <c r="K38" s="462">
        <v>0</v>
      </c>
      <c r="L38" s="444"/>
      <c r="M38" s="442">
        <v>0</v>
      </c>
      <c r="N38" s="162">
        <v>0</v>
      </c>
      <c r="O38" s="162">
        <v>0</v>
      </c>
    </row>
    <row r="39" spans="1:15" ht="15.75" x14ac:dyDescent="0.2">
      <c r="A39" s="52">
        <v>29</v>
      </c>
      <c r="B39" s="108" t="s">
        <v>44</v>
      </c>
      <c r="C39" s="162">
        <v>27</v>
      </c>
      <c r="D39" s="366">
        <v>23</v>
      </c>
      <c r="E39" s="162">
        <v>23</v>
      </c>
      <c r="F39" s="377">
        <v>2</v>
      </c>
      <c r="G39" s="377"/>
      <c r="H39" s="384">
        <v>3042.2592592592591</v>
      </c>
      <c r="I39" s="162">
        <v>5</v>
      </c>
      <c r="J39" s="388">
        <v>0</v>
      </c>
      <c r="K39" s="462">
        <v>0</v>
      </c>
      <c r="L39" s="444"/>
      <c r="M39" s="442">
        <v>9</v>
      </c>
      <c r="N39" s="162">
        <v>1</v>
      </c>
      <c r="O39" s="162">
        <v>9</v>
      </c>
    </row>
    <row r="40" spans="1:15" ht="15.75" x14ac:dyDescent="0.2">
      <c r="A40" s="52">
        <v>30</v>
      </c>
      <c r="B40" s="108" t="s">
        <v>45</v>
      </c>
      <c r="C40" s="162">
        <v>16</v>
      </c>
      <c r="D40" s="366"/>
      <c r="E40" s="162">
        <v>16</v>
      </c>
      <c r="F40" s="377">
        <v>3</v>
      </c>
      <c r="G40" s="377"/>
      <c r="H40" s="384">
        <v>2562.4375</v>
      </c>
      <c r="I40" s="162">
        <v>0</v>
      </c>
      <c r="J40" s="388">
        <v>2</v>
      </c>
      <c r="K40" s="462">
        <v>0</v>
      </c>
      <c r="L40" s="444">
        <f t="shared" si="4"/>
        <v>0.125</v>
      </c>
      <c r="M40" s="442">
        <v>0</v>
      </c>
      <c r="N40" s="162">
        <v>0</v>
      </c>
      <c r="O40" s="162">
        <v>3</v>
      </c>
    </row>
    <row r="41" spans="1:15" ht="15.75" x14ac:dyDescent="0.2">
      <c r="A41" s="52">
        <v>31</v>
      </c>
      <c r="B41" s="108" t="s">
        <v>46</v>
      </c>
      <c r="C41" s="162">
        <v>30</v>
      </c>
      <c r="D41" s="366">
        <v>28</v>
      </c>
      <c r="E41" s="162">
        <v>30</v>
      </c>
      <c r="F41" s="377">
        <v>2</v>
      </c>
      <c r="G41" s="377">
        <v>1</v>
      </c>
      <c r="H41" s="384">
        <v>2096.9333333333334</v>
      </c>
      <c r="I41" s="162">
        <v>0</v>
      </c>
      <c r="J41" s="388">
        <v>0</v>
      </c>
      <c r="K41" s="462">
        <v>0</v>
      </c>
      <c r="L41" s="444"/>
      <c r="M41" s="442">
        <v>2</v>
      </c>
      <c r="N41" s="162">
        <v>0</v>
      </c>
      <c r="O41" s="162">
        <v>1</v>
      </c>
    </row>
    <row r="42" spans="1:15" ht="15.75" x14ac:dyDescent="0.2">
      <c r="A42" s="52">
        <v>32</v>
      </c>
      <c r="B42" s="108" t="s">
        <v>47</v>
      </c>
      <c r="C42" s="162">
        <v>22</v>
      </c>
      <c r="D42" s="366"/>
      <c r="E42" s="162">
        <v>22</v>
      </c>
      <c r="F42" s="377">
        <v>1</v>
      </c>
      <c r="G42" s="377"/>
      <c r="H42" s="384">
        <v>2754</v>
      </c>
      <c r="I42" s="162">
        <v>0</v>
      </c>
      <c r="J42" s="388">
        <v>1</v>
      </c>
      <c r="K42" s="462">
        <v>0</v>
      </c>
      <c r="L42" s="444">
        <f t="shared" si="4"/>
        <v>4.5454545454545456E-2</v>
      </c>
      <c r="M42" s="442">
        <v>1</v>
      </c>
      <c r="N42" s="162">
        <v>1</v>
      </c>
      <c r="O42" s="162">
        <v>1</v>
      </c>
    </row>
    <row r="43" spans="1:15" ht="15.75" x14ac:dyDescent="0.2">
      <c r="A43" s="52">
        <v>33</v>
      </c>
      <c r="B43" s="108" t="s">
        <v>48</v>
      </c>
      <c r="C43" s="162">
        <v>11</v>
      </c>
      <c r="D43" s="366"/>
      <c r="E43" s="162">
        <v>9</v>
      </c>
      <c r="F43" s="377">
        <v>1</v>
      </c>
      <c r="G43" s="377"/>
      <c r="H43" s="384">
        <v>5063.545454545455</v>
      </c>
      <c r="I43" s="162">
        <v>6</v>
      </c>
      <c r="J43" s="388">
        <v>0</v>
      </c>
      <c r="K43" s="462">
        <v>0</v>
      </c>
      <c r="L43" s="444"/>
      <c r="M43" s="442">
        <v>9</v>
      </c>
      <c r="N43" s="162">
        <v>5</v>
      </c>
      <c r="O43" s="162">
        <v>7</v>
      </c>
    </row>
    <row r="44" spans="1:15" ht="15.75" x14ac:dyDescent="0.2">
      <c r="A44" s="111">
        <v>34</v>
      </c>
      <c r="B44" s="109" t="s">
        <v>49</v>
      </c>
      <c r="C44" s="162">
        <v>21</v>
      </c>
      <c r="D44" s="366"/>
      <c r="E44" s="162">
        <v>15</v>
      </c>
      <c r="F44" s="377">
        <v>4</v>
      </c>
      <c r="G44" s="377"/>
      <c r="H44" s="384">
        <v>5897.8095238095239</v>
      </c>
      <c r="I44" s="162">
        <v>0</v>
      </c>
      <c r="J44" s="388">
        <v>0</v>
      </c>
      <c r="K44" s="462">
        <v>0</v>
      </c>
      <c r="L44" s="444"/>
      <c r="M44" s="442">
        <v>8</v>
      </c>
      <c r="N44" s="162">
        <v>1</v>
      </c>
      <c r="O44" s="162">
        <v>0</v>
      </c>
    </row>
    <row r="45" spans="1:15" ht="15.75" x14ac:dyDescent="0.2">
      <c r="A45" s="52">
        <v>35</v>
      </c>
      <c r="B45" s="108" t="s">
        <v>50</v>
      </c>
      <c r="C45" s="162">
        <v>33</v>
      </c>
      <c r="D45" s="366">
        <v>29</v>
      </c>
      <c r="E45" s="162">
        <v>29</v>
      </c>
      <c r="F45" s="377">
        <v>3</v>
      </c>
      <c r="G45" s="377"/>
      <c r="H45" s="384">
        <v>3806.3030303030305</v>
      </c>
      <c r="I45" s="162">
        <v>2</v>
      </c>
      <c r="J45" s="388">
        <v>0</v>
      </c>
      <c r="K45" s="462">
        <v>0</v>
      </c>
      <c r="L45" s="444"/>
      <c r="M45" s="442">
        <v>1</v>
      </c>
      <c r="N45" s="162">
        <v>1</v>
      </c>
      <c r="O45" s="162">
        <v>1</v>
      </c>
    </row>
    <row r="46" spans="1:15" ht="15.75" x14ac:dyDescent="0.2">
      <c r="A46" s="52">
        <v>36</v>
      </c>
      <c r="B46" s="108" t="s">
        <v>51</v>
      </c>
      <c r="C46" s="162">
        <v>10</v>
      </c>
      <c r="D46" s="366"/>
      <c r="E46" s="162">
        <v>10</v>
      </c>
      <c r="F46" s="377">
        <v>1</v>
      </c>
      <c r="G46" s="377"/>
      <c r="H46" s="384">
        <v>3935.8</v>
      </c>
      <c r="I46" s="162">
        <v>17</v>
      </c>
      <c r="J46" s="388">
        <v>1</v>
      </c>
      <c r="K46" s="462">
        <v>0</v>
      </c>
      <c r="L46" s="444">
        <f t="shared" si="4"/>
        <v>0.1</v>
      </c>
      <c r="M46" s="442">
        <v>1</v>
      </c>
      <c r="N46" s="162">
        <v>1</v>
      </c>
      <c r="O46" s="162">
        <v>0</v>
      </c>
    </row>
    <row r="47" spans="1:15" ht="15.75" x14ac:dyDescent="0.2">
      <c r="A47" s="52">
        <v>37</v>
      </c>
      <c r="B47" s="108" t="s">
        <v>52</v>
      </c>
      <c r="C47" s="162">
        <v>16</v>
      </c>
      <c r="D47" s="366"/>
      <c r="E47" s="162">
        <v>16</v>
      </c>
      <c r="F47" s="377">
        <v>1</v>
      </c>
      <c r="G47" s="377"/>
      <c r="H47" s="384">
        <v>2973.375</v>
      </c>
      <c r="I47" s="162">
        <v>0</v>
      </c>
      <c r="J47" s="388">
        <v>0</v>
      </c>
      <c r="K47" s="462">
        <v>0</v>
      </c>
      <c r="L47" s="444"/>
      <c r="M47" s="442">
        <v>6</v>
      </c>
      <c r="N47" s="162">
        <v>1</v>
      </c>
      <c r="O47" s="162">
        <v>11</v>
      </c>
    </row>
    <row r="48" spans="1:15" ht="15.75" x14ac:dyDescent="0.2">
      <c r="A48" s="52">
        <v>38</v>
      </c>
      <c r="B48" s="108" t="s">
        <v>53</v>
      </c>
      <c r="C48" s="162">
        <v>27</v>
      </c>
      <c r="D48" s="366">
        <v>19</v>
      </c>
      <c r="E48" s="162">
        <v>22</v>
      </c>
      <c r="F48" s="377">
        <v>3</v>
      </c>
      <c r="G48" s="377"/>
      <c r="H48" s="384">
        <v>4706.0740740740739</v>
      </c>
      <c r="I48" s="162">
        <v>17</v>
      </c>
      <c r="J48" s="388">
        <v>0</v>
      </c>
      <c r="K48" s="462">
        <v>0</v>
      </c>
      <c r="L48" s="444"/>
      <c r="M48" s="442">
        <v>0</v>
      </c>
      <c r="N48" s="162">
        <v>0</v>
      </c>
      <c r="O48" s="162">
        <v>0</v>
      </c>
    </row>
    <row r="49" spans="1:15" ht="15.75" x14ac:dyDescent="0.2">
      <c r="A49" s="52">
        <v>39</v>
      </c>
      <c r="B49" s="108" t="s">
        <v>54</v>
      </c>
      <c r="C49" s="162">
        <v>22</v>
      </c>
      <c r="D49" s="366">
        <v>4</v>
      </c>
      <c r="E49" s="162">
        <v>17</v>
      </c>
      <c r="F49" s="377">
        <v>2</v>
      </c>
      <c r="G49" s="377"/>
      <c r="H49" s="384">
        <v>4812.363636363636</v>
      </c>
      <c r="I49" s="162">
        <v>0</v>
      </c>
      <c r="J49" s="388">
        <v>0</v>
      </c>
      <c r="K49" s="462">
        <v>0</v>
      </c>
      <c r="L49" s="444"/>
      <c r="M49" s="442">
        <v>1</v>
      </c>
      <c r="N49" s="162">
        <v>0</v>
      </c>
      <c r="O49" s="162">
        <v>9</v>
      </c>
    </row>
    <row r="50" spans="1:15" ht="15.75" x14ac:dyDescent="0.2">
      <c r="A50" s="52">
        <v>40</v>
      </c>
      <c r="B50" s="108" t="s">
        <v>55</v>
      </c>
      <c r="C50" s="162">
        <v>31</v>
      </c>
      <c r="D50" s="366"/>
      <c r="E50" s="162">
        <v>23</v>
      </c>
      <c r="F50" s="377">
        <v>7</v>
      </c>
      <c r="G50" s="377">
        <v>1</v>
      </c>
      <c r="H50" s="384">
        <v>3511.6129032258063</v>
      </c>
      <c r="I50" s="162">
        <v>5</v>
      </c>
      <c r="J50" s="388">
        <v>1</v>
      </c>
      <c r="K50" s="462">
        <v>0</v>
      </c>
      <c r="L50" s="444">
        <f t="shared" si="4"/>
        <v>3.2258064516129031E-2</v>
      </c>
      <c r="M50" s="442">
        <v>7</v>
      </c>
      <c r="N50" s="162">
        <v>2</v>
      </c>
      <c r="O50" s="162">
        <v>15</v>
      </c>
    </row>
    <row r="51" spans="1:15" ht="15.75" x14ac:dyDescent="0.2">
      <c r="A51" s="52">
        <v>41</v>
      </c>
      <c r="B51" s="108" t="s">
        <v>56</v>
      </c>
      <c r="C51" s="162">
        <v>33</v>
      </c>
      <c r="D51" s="366">
        <v>20</v>
      </c>
      <c r="E51" s="162">
        <v>24</v>
      </c>
      <c r="F51" s="377">
        <v>3</v>
      </c>
      <c r="G51" s="377"/>
      <c r="H51" s="384">
        <v>3767.5151515151515</v>
      </c>
      <c r="I51" s="162">
        <v>3</v>
      </c>
      <c r="J51" s="388">
        <v>1</v>
      </c>
      <c r="K51" s="462">
        <v>1</v>
      </c>
      <c r="L51" s="444">
        <f t="shared" si="4"/>
        <v>6.0606060606060608E-2</v>
      </c>
      <c r="M51" s="442">
        <v>1</v>
      </c>
      <c r="N51" s="162">
        <v>0</v>
      </c>
      <c r="O51" s="162">
        <v>5</v>
      </c>
    </row>
    <row r="52" spans="1:15" ht="15.75" x14ac:dyDescent="0.2">
      <c r="A52" s="49">
        <v>42</v>
      </c>
      <c r="B52" s="124" t="s">
        <v>57</v>
      </c>
      <c r="C52" s="162">
        <v>19</v>
      </c>
      <c r="D52" s="366"/>
      <c r="E52" s="162">
        <v>19</v>
      </c>
      <c r="F52" s="377">
        <v>2</v>
      </c>
      <c r="G52" s="377"/>
      <c r="H52" s="384">
        <v>2038</v>
      </c>
      <c r="I52" s="162">
        <v>7</v>
      </c>
      <c r="J52" s="388">
        <v>0</v>
      </c>
      <c r="K52" s="462">
        <v>0</v>
      </c>
      <c r="L52" s="444"/>
      <c r="M52" s="442">
        <v>0</v>
      </c>
      <c r="N52" s="162">
        <v>0</v>
      </c>
      <c r="O52" s="162">
        <v>0</v>
      </c>
    </row>
    <row r="53" spans="1:15" ht="15.75" x14ac:dyDescent="0.2">
      <c r="A53" s="49">
        <v>43</v>
      </c>
      <c r="B53" s="124" t="s">
        <v>58</v>
      </c>
      <c r="C53" s="162">
        <v>22</v>
      </c>
      <c r="D53" s="366"/>
      <c r="E53" s="162">
        <v>18</v>
      </c>
      <c r="F53" s="377">
        <v>2</v>
      </c>
      <c r="G53" s="377"/>
      <c r="H53" s="384">
        <v>4555.909090909091</v>
      </c>
      <c r="I53" s="162">
        <v>16</v>
      </c>
      <c r="J53" s="388">
        <v>0</v>
      </c>
      <c r="K53" s="462">
        <v>0</v>
      </c>
      <c r="L53" s="444"/>
      <c r="M53" s="442">
        <v>0</v>
      </c>
      <c r="N53" s="162">
        <v>0</v>
      </c>
      <c r="O53" s="162">
        <v>0</v>
      </c>
    </row>
    <row r="54" spans="1:15" ht="16.5" thickBot="1" x14ac:dyDescent="0.25">
      <c r="A54" s="112">
        <v>44</v>
      </c>
      <c r="B54" s="110" t="s">
        <v>59</v>
      </c>
      <c r="C54" s="375">
        <v>10</v>
      </c>
      <c r="D54" s="380"/>
      <c r="E54" s="375">
        <v>10</v>
      </c>
      <c r="F54" s="382">
        <v>1</v>
      </c>
      <c r="G54" s="382"/>
      <c r="H54" s="386">
        <v>3342.2</v>
      </c>
      <c r="I54" s="375">
        <v>0</v>
      </c>
      <c r="J54" s="388">
        <v>0</v>
      </c>
      <c r="K54" s="462">
        <v>0</v>
      </c>
      <c r="L54" s="392"/>
      <c r="M54" s="463">
        <v>0</v>
      </c>
      <c r="N54" s="375">
        <v>0</v>
      </c>
      <c r="O54" s="375">
        <v>0</v>
      </c>
    </row>
    <row r="55" spans="1:15" ht="31.5" customHeight="1" thickBot="1" x14ac:dyDescent="0.25">
      <c r="A55" s="700" t="s">
        <v>113</v>
      </c>
      <c r="B55" s="701"/>
      <c r="C55" s="412">
        <f>C5+C16</f>
        <v>1049</v>
      </c>
      <c r="D55" s="411">
        <v>230</v>
      </c>
      <c r="E55" s="411">
        <f>E5+E16</f>
        <v>833</v>
      </c>
      <c r="F55" s="411">
        <f>F5+F16</f>
        <v>142</v>
      </c>
      <c r="G55" s="411">
        <f>G5+G16</f>
        <v>15</v>
      </c>
      <c r="H55" s="413">
        <v>5547</v>
      </c>
      <c r="I55" s="414">
        <f>I16+I5</f>
        <v>270</v>
      </c>
      <c r="J55" s="414">
        <f>J5+J16</f>
        <v>15</v>
      </c>
      <c r="K55" s="412">
        <f>K5+K16</f>
        <v>7</v>
      </c>
      <c r="L55" s="471">
        <f>(J55+K55)/C55</f>
        <v>2.0972354623450904E-2</v>
      </c>
      <c r="M55" s="411">
        <f>M5+M16</f>
        <v>183</v>
      </c>
      <c r="N55" s="411">
        <f t="shared" ref="N55:O55" si="5">N5+N16</f>
        <v>114</v>
      </c>
      <c r="O55" s="411">
        <f t="shared" si="5"/>
        <v>216</v>
      </c>
    </row>
    <row r="56" spans="1:15" x14ac:dyDescent="0.2">
      <c r="A56" s="707" t="s">
        <v>61</v>
      </c>
      <c r="B56" s="708"/>
      <c r="C56" s="360">
        <v>1</v>
      </c>
      <c r="D56" s="361"/>
      <c r="E56" s="361"/>
      <c r="F56" s="362">
        <v>0</v>
      </c>
      <c r="G56" s="362"/>
      <c r="H56" s="363"/>
      <c r="I56" s="377">
        <v>0</v>
      </c>
      <c r="J56" s="376">
        <v>0</v>
      </c>
      <c r="K56" s="465">
        <v>0</v>
      </c>
      <c r="L56" s="390"/>
      <c r="M56" s="468">
        <v>1</v>
      </c>
      <c r="N56" s="376">
        <v>1</v>
      </c>
      <c r="O56" s="376">
        <v>1</v>
      </c>
    </row>
    <row r="57" spans="1:15" ht="15.75" x14ac:dyDescent="0.25">
      <c r="A57" s="709" t="s">
        <v>125</v>
      </c>
      <c r="B57" s="710"/>
      <c r="C57" s="364">
        <v>1</v>
      </c>
      <c r="D57" s="365"/>
      <c r="E57" s="365"/>
      <c r="F57" s="366">
        <v>1</v>
      </c>
      <c r="G57" s="366"/>
      <c r="H57" s="367"/>
      <c r="I57" s="377">
        <v>0</v>
      </c>
      <c r="J57" s="377">
        <v>0</v>
      </c>
      <c r="K57" s="466">
        <v>0</v>
      </c>
      <c r="L57" s="391"/>
      <c r="M57" s="469">
        <v>1</v>
      </c>
      <c r="N57" s="377">
        <v>1</v>
      </c>
      <c r="O57" s="377">
        <v>1</v>
      </c>
    </row>
    <row r="58" spans="1:15" ht="15.75" x14ac:dyDescent="0.25">
      <c r="A58" s="709" t="s">
        <v>126</v>
      </c>
      <c r="B58" s="710"/>
      <c r="C58" s="368">
        <v>1</v>
      </c>
      <c r="D58" s="365"/>
      <c r="E58" s="365"/>
      <c r="F58" s="366">
        <v>0</v>
      </c>
      <c r="G58" s="366"/>
      <c r="H58" s="367"/>
      <c r="I58" s="377">
        <v>0</v>
      </c>
      <c r="J58" s="377">
        <v>0</v>
      </c>
      <c r="K58" s="466">
        <v>0</v>
      </c>
      <c r="L58" s="391"/>
      <c r="M58" s="469">
        <v>1</v>
      </c>
      <c r="N58" s="377">
        <v>1</v>
      </c>
      <c r="O58" s="377">
        <v>1</v>
      </c>
    </row>
    <row r="59" spans="1:15" ht="16.5" thickBot="1" x14ac:dyDescent="0.3">
      <c r="A59" s="711" t="s">
        <v>64</v>
      </c>
      <c r="B59" s="712"/>
      <c r="C59" s="369">
        <v>1</v>
      </c>
      <c r="D59" s="370"/>
      <c r="E59" s="370"/>
      <c r="F59" s="371">
        <v>0</v>
      </c>
      <c r="G59" s="371"/>
      <c r="H59" s="372"/>
      <c r="I59" s="377">
        <v>73</v>
      </c>
      <c r="J59" s="379">
        <v>0</v>
      </c>
      <c r="K59" s="467">
        <v>0</v>
      </c>
      <c r="L59" s="472"/>
      <c r="M59" s="470">
        <v>1</v>
      </c>
      <c r="N59" s="379">
        <v>1</v>
      </c>
      <c r="O59" s="379">
        <v>1</v>
      </c>
    </row>
    <row r="60" spans="1:15" ht="39" customHeight="1" thickBot="1" x14ac:dyDescent="0.25">
      <c r="A60" s="713" t="s">
        <v>120</v>
      </c>
      <c r="B60" s="714"/>
      <c r="C60" s="412">
        <v>4</v>
      </c>
      <c r="D60" s="416"/>
      <c r="E60" s="416"/>
      <c r="F60" s="411">
        <v>1</v>
      </c>
      <c r="G60" s="411"/>
      <c r="H60" s="413"/>
      <c r="I60" s="412">
        <f>I56+I57+I58+I59</f>
        <v>73</v>
      </c>
      <c r="J60" s="414">
        <f>J56+J57+J58+J59</f>
        <v>0</v>
      </c>
      <c r="K60" s="414">
        <f>K56+K57+K58+K59</f>
        <v>0</v>
      </c>
      <c r="L60" s="464">
        <f>(J60+K60)/C60</f>
        <v>0</v>
      </c>
      <c r="M60" s="411">
        <f>M56+M57+M58+M59</f>
        <v>4</v>
      </c>
      <c r="N60" s="411">
        <f t="shared" ref="N60:O60" si="6">N56+N57+N58+N59</f>
        <v>4</v>
      </c>
      <c r="O60" s="411">
        <f t="shared" si="6"/>
        <v>4</v>
      </c>
    </row>
    <row r="61" spans="1:15" s="145" customFormat="1" ht="24" customHeight="1" thickBot="1" x14ac:dyDescent="0.3">
      <c r="A61" s="705" t="s">
        <v>65</v>
      </c>
      <c r="B61" s="706"/>
      <c r="C61" s="412">
        <f>C55+C60</f>
        <v>1053</v>
      </c>
      <c r="D61" s="411">
        <v>230</v>
      </c>
      <c r="E61" s="411">
        <f>E55</f>
        <v>833</v>
      </c>
      <c r="F61" s="411">
        <f>F55+F60</f>
        <v>143</v>
      </c>
      <c r="G61" s="411">
        <f>G55+G60</f>
        <v>15</v>
      </c>
      <c r="H61" s="413">
        <v>5526</v>
      </c>
      <c r="I61" s="414">
        <f>I55+I60</f>
        <v>343</v>
      </c>
      <c r="J61" s="414">
        <f t="shared" ref="J61:K61" si="7">J55+J60</f>
        <v>15</v>
      </c>
      <c r="K61" s="414">
        <f t="shared" si="7"/>
        <v>7</v>
      </c>
      <c r="L61" s="415">
        <f>(J61+K61)/C61</f>
        <v>2.0892687559354226E-2</v>
      </c>
      <c r="M61" s="411">
        <f>M55+M60</f>
        <v>187</v>
      </c>
      <c r="N61" s="411">
        <f t="shared" ref="N61:O61" si="8">N55+N60</f>
        <v>118</v>
      </c>
      <c r="O61" s="411">
        <f t="shared" si="8"/>
        <v>220</v>
      </c>
    </row>
    <row r="62" spans="1:15" x14ac:dyDescent="0.2">
      <c r="L62" s="146"/>
    </row>
    <row r="63" spans="1:15" x14ac:dyDescent="0.2">
      <c r="H63" s="148"/>
      <c r="L63" s="146"/>
    </row>
    <row r="64" spans="1:15" x14ac:dyDescent="0.2">
      <c r="H64" s="149"/>
      <c r="L64" s="146"/>
    </row>
    <row r="65" spans="8:13" x14ac:dyDescent="0.2">
      <c r="H65" s="149"/>
      <c r="I65" s="146"/>
      <c r="L65" s="146"/>
    </row>
    <row r="66" spans="8:13" x14ac:dyDescent="0.2">
      <c r="H66" s="149"/>
      <c r="L66" s="146"/>
    </row>
    <row r="67" spans="8:13" x14ac:dyDescent="0.2">
      <c r="H67" s="149"/>
      <c r="L67" s="146"/>
    </row>
    <row r="68" spans="8:13" x14ac:dyDescent="0.2">
      <c r="H68" s="149"/>
      <c r="L68" s="146"/>
    </row>
    <row r="69" spans="8:13" x14ac:dyDescent="0.2">
      <c r="H69" s="149"/>
      <c r="L69" s="146"/>
    </row>
    <row r="70" spans="8:13" x14ac:dyDescent="0.2">
      <c r="L70" s="146"/>
    </row>
    <row r="71" spans="8:13" x14ac:dyDescent="0.2">
      <c r="L71" s="146"/>
      <c r="M71" s="149"/>
    </row>
    <row r="72" spans="8:13" x14ac:dyDescent="0.2">
      <c r="L72" s="146"/>
    </row>
    <row r="73" spans="8:13" x14ac:dyDescent="0.2">
      <c r="L73" s="146"/>
    </row>
    <row r="74" spans="8:13" x14ac:dyDescent="0.2">
      <c r="L74" s="146"/>
    </row>
    <row r="75" spans="8:13" x14ac:dyDescent="0.2">
      <c r="L75" s="146"/>
    </row>
    <row r="76" spans="8:13" x14ac:dyDescent="0.2">
      <c r="L76" s="146"/>
    </row>
    <row r="77" spans="8:13" x14ac:dyDescent="0.2">
      <c r="L77" s="146"/>
    </row>
    <row r="78" spans="8:13" x14ac:dyDescent="0.2">
      <c r="L78" s="146"/>
    </row>
    <row r="79" spans="8:13" x14ac:dyDescent="0.2">
      <c r="L79" s="146"/>
    </row>
    <row r="80" spans="8:13" x14ac:dyDescent="0.2">
      <c r="L80" s="146"/>
    </row>
    <row r="81" spans="12:12" x14ac:dyDescent="0.2">
      <c r="L81" s="146"/>
    </row>
    <row r="82" spans="12:12" x14ac:dyDescent="0.2">
      <c r="L82" s="146"/>
    </row>
    <row r="83" spans="12:12" x14ac:dyDescent="0.2">
      <c r="L83" s="146"/>
    </row>
    <row r="84" spans="12:12" x14ac:dyDescent="0.2">
      <c r="L84" s="146"/>
    </row>
    <row r="85" spans="12:12" x14ac:dyDescent="0.2">
      <c r="L85" s="146"/>
    </row>
    <row r="86" spans="12:12" x14ac:dyDescent="0.2">
      <c r="L86" s="146"/>
    </row>
    <row r="87" spans="12:12" x14ac:dyDescent="0.2">
      <c r="L87" s="146"/>
    </row>
    <row r="88" spans="12:12" x14ac:dyDescent="0.2">
      <c r="L88" s="146"/>
    </row>
    <row r="89" spans="12:12" x14ac:dyDescent="0.2">
      <c r="L89" s="146"/>
    </row>
    <row r="90" spans="12:12" x14ac:dyDescent="0.2">
      <c r="L90" s="146"/>
    </row>
    <row r="91" spans="12:12" x14ac:dyDescent="0.2">
      <c r="L91" s="146"/>
    </row>
    <row r="92" spans="12:12" x14ac:dyDescent="0.2">
      <c r="L92" s="146"/>
    </row>
    <row r="93" spans="12:12" x14ac:dyDescent="0.2">
      <c r="L93" s="146"/>
    </row>
    <row r="94" spans="12:12" x14ac:dyDescent="0.2">
      <c r="L94" s="146"/>
    </row>
    <row r="95" spans="12:12" x14ac:dyDescent="0.2">
      <c r="L95" s="146"/>
    </row>
    <row r="96" spans="12:12" x14ac:dyDescent="0.2">
      <c r="L96" s="146"/>
    </row>
    <row r="97" spans="12:12" x14ac:dyDescent="0.2">
      <c r="L97" s="146"/>
    </row>
    <row r="98" spans="12:12" x14ac:dyDescent="0.2">
      <c r="L98" s="146"/>
    </row>
    <row r="99" spans="12:12" x14ac:dyDescent="0.2">
      <c r="L99" s="146"/>
    </row>
    <row r="100" spans="12:12" x14ac:dyDescent="0.2">
      <c r="L100" s="146"/>
    </row>
    <row r="101" spans="12:12" x14ac:dyDescent="0.2">
      <c r="L101" s="146"/>
    </row>
    <row r="102" spans="12:12" x14ac:dyDescent="0.2">
      <c r="L102" s="146"/>
    </row>
    <row r="103" spans="12:12" x14ac:dyDescent="0.2">
      <c r="L103" s="146"/>
    </row>
    <row r="104" spans="12:12" x14ac:dyDescent="0.2">
      <c r="L104" s="146"/>
    </row>
  </sheetData>
  <mergeCells count="19">
    <mergeCell ref="J1:O1"/>
    <mergeCell ref="M2:O3"/>
    <mergeCell ref="J2:L2"/>
    <mergeCell ref="C1:I1"/>
    <mergeCell ref="A2:A3"/>
    <mergeCell ref="B2:B3"/>
    <mergeCell ref="H2:H3"/>
    <mergeCell ref="I2:I3"/>
    <mergeCell ref="C2:D2"/>
    <mergeCell ref="E2:G2"/>
    <mergeCell ref="A55:B55"/>
    <mergeCell ref="A5:B5"/>
    <mergeCell ref="A16:B16"/>
    <mergeCell ref="A61:B61"/>
    <mergeCell ref="A56:B56"/>
    <mergeCell ref="A57:B57"/>
    <mergeCell ref="A58:B58"/>
    <mergeCell ref="A59:B59"/>
    <mergeCell ref="A60:B60"/>
  </mergeCells>
  <printOptions horizontalCentered="1" verticalCentered="1"/>
  <pageMargins left="0.25" right="0.25" top="0.75" bottom="0.75" header="0.3" footer="0.3"/>
  <pageSetup paperSize="9" scale="69" orientation="portrait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zoomScaleSheetLayoutView="100" workbookViewId="0">
      <pane ySplit="3" topLeftCell="A4" activePane="bottomLeft" state="frozen"/>
      <selection pane="bottomLeft" activeCell="M11" sqref="M11"/>
    </sheetView>
  </sheetViews>
  <sheetFormatPr defaultColWidth="9" defaultRowHeight="15" x14ac:dyDescent="0.2"/>
  <cols>
    <col min="1" max="1" width="4.25" style="8" customWidth="1"/>
    <col min="2" max="2" width="24.5" style="8" customWidth="1"/>
    <col min="3" max="3" width="7.875" style="19" customWidth="1"/>
    <col min="4" max="4" width="7.375" style="19" customWidth="1"/>
    <col min="5" max="5" width="9.625" style="19" customWidth="1"/>
    <col min="6" max="6" width="8.875" style="19" customWidth="1"/>
    <col min="7" max="7" width="8.625" style="19" customWidth="1"/>
    <col min="8" max="9" width="9" style="19"/>
    <col min="10" max="10" width="9.625" style="19" customWidth="1"/>
    <col min="11" max="11" width="9" style="19"/>
    <col min="12" max="16384" width="9" style="8"/>
  </cols>
  <sheetData>
    <row r="1" spans="1:11" ht="31.5" customHeight="1" thickBot="1" x14ac:dyDescent="0.25">
      <c r="A1" s="748" t="s">
        <v>66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11" ht="24" customHeight="1" thickBot="1" x14ac:dyDescent="0.25">
      <c r="A2" s="749" t="s">
        <v>3</v>
      </c>
      <c r="B2" s="749" t="s">
        <v>4</v>
      </c>
      <c r="C2" s="751" t="s">
        <v>145</v>
      </c>
      <c r="D2" s="752"/>
      <c r="E2" s="753"/>
      <c r="F2" s="754" t="s">
        <v>148</v>
      </c>
      <c r="G2" s="754" t="s">
        <v>67</v>
      </c>
      <c r="H2" s="754" t="s">
        <v>115</v>
      </c>
      <c r="I2" s="754" t="s">
        <v>149</v>
      </c>
      <c r="J2" s="754" t="s">
        <v>147</v>
      </c>
      <c r="K2" s="756" t="s">
        <v>107</v>
      </c>
    </row>
    <row r="3" spans="1:11" ht="75.75" customHeight="1" thickBot="1" x14ac:dyDescent="0.25">
      <c r="A3" s="750"/>
      <c r="B3" s="750"/>
      <c r="C3" s="318" t="s">
        <v>68</v>
      </c>
      <c r="D3" s="318" t="s">
        <v>69</v>
      </c>
      <c r="E3" s="318" t="s">
        <v>123</v>
      </c>
      <c r="F3" s="755" t="s">
        <v>70</v>
      </c>
      <c r="G3" s="755"/>
      <c r="H3" s="755"/>
      <c r="I3" s="755"/>
      <c r="J3" s="755"/>
      <c r="K3" s="757"/>
    </row>
    <row r="4" spans="1:11" s="89" customFormat="1" ht="15.75" thickBot="1" x14ac:dyDescent="0.25">
      <c r="A4" s="88">
        <v>1</v>
      </c>
      <c r="B4" s="88">
        <v>2</v>
      </c>
      <c r="C4" s="88">
        <v>3</v>
      </c>
      <c r="D4" s="88">
        <v>4</v>
      </c>
      <c r="E4" s="88">
        <v>5</v>
      </c>
      <c r="F4" s="88">
        <v>6</v>
      </c>
      <c r="G4" s="88">
        <v>7</v>
      </c>
      <c r="H4" s="88">
        <v>8</v>
      </c>
      <c r="I4" s="88">
        <v>9</v>
      </c>
      <c r="J4" s="88">
        <v>10</v>
      </c>
      <c r="K4" s="88">
        <v>11</v>
      </c>
    </row>
    <row r="5" spans="1:11" s="19" customFormat="1" ht="16.5" thickBot="1" x14ac:dyDescent="0.3">
      <c r="A5" s="737" t="s">
        <v>11</v>
      </c>
      <c r="B5" s="747"/>
      <c r="C5" s="417">
        <f>C6+C7+C8+C9+C10+C11+C12</f>
        <v>195</v>
      </c>
      <c r="D5" s="419">
        <f>C5*100/'Общие сведения'!C5</f>
        <v>97.5</v>
      </c>
      <c r="E5" s="417">
        <f t="shared" ref="E5:K5" si="0">E6+E7+E8+E9+E10+E11+E12</f>
        <v>160</v>
      </c>
      <c r="F5" s="417">
        <f t="shared" si="0"/>
        <v>53</v>
      </c>
      <c r="G5" s="417">
        <f t="shared" si="0"/>
        <v>13</v>
      </c>
      <c r="H5" s="417">
        <f t="shared" si="0"/>
        <v>49</v>
      </c>
      <c r="I5" s="417">
        <f t="shared" si="0"/>
        <v>48</v>
      </c>
      <c r="J5" s="418">
        <f t="shared" si="0"/>
        <v>1762.2380000000001</v>
      </c>
      <c r="K5" s="418">
        <f t="shared" si="0"/>
        <v>54.542999999999999</v>
      </c>
    </row>
    <row r="6" spans="1:11" ht="15.75" thickBot="1" x14ac:dyDescent="0.25">
      <c r="A6" s="95">
        <v>1</v>
      </c>
      <c r="B6" s="91" t="s">
        <v>12</v>
      </c>
      <c r="C6" s="161">
        <v>30</v>
      </c>
      <c r="D6" s="395">
        <f>C6*100/'Общие сведения'!C6</f>
        <v>100</v>
      </c>
      <c r="E6" s="77">
        <v>30</v>
      </c>
      <c r="F6" s="77">
        <v>4</v>
      </c>
      <c r="G6" s="77">
        <v>4</v>
      </c>
      <c r="H6" s="77">
        <v>1</v>
      </c>
      <c r="I6" s="77">
        <v>1</v>
      </c>
      <c r="J6" s="117">
        <v>53.826000000000001</v>
      </c>
      <c r="K6" s="117">
        <v>3.33</v>
      </c>
    </row>
    <row r="7" spans="1:11" ht="15.75" thickBot="1" x14ac:dyDescent="0.25">
      <c r="A7" s="50">
        <v>2</v>
      </c>
      <c r="B7" s="92" t="s">
        <v>13</v>
      </c>
      <c r="C7" s="162">
        <v>14</v>
      </c>
      <c r="D7" s="395">
        <f>C7*100/'Общие сведения'!C7</f>
        <v>100</v>
      </c>
      <c r="E7" s="78">
        <v>14</v>
      </c>
      <c r="F7" s="78">
        <v>2</v>
      </c>
      <c r="G7" s="78">
        <v>1</v>
      </c>
      <c r="H7" s="78">
        <v>1</v>
      </c>
      <c r="I7" s="78">
        <v>1</v>
      </c>
      <c r="J7" s="118">
        <v>132.87100000000001</v>
      </c>
      <c r="K7" s="118">
        <v>7.1120000000000001</v>
      </c>
    </row>
    <row r="8" spans="1:11" ht="15.75" thickBot="1" x14ac:dyDescent="0.25">
      <c r="A8" s="50">
        <v>3</v>
      </c>
      <c r="B8" s="92" t="s">
        <v>14</v>
      </c>
      <c r="C8" s="162">
        <v>19</v>
      </c>
      <c r="D8" s="395">
        <f>C8*100/'Общие сведения'!C8</f>
        <v>100</v>
      </c>
      <c r="E8" s="78">
        <v>2</v>
      </c>
      <c r="F8" s="78">
        <v>1</v>
      </c>
      <c r="G8" s="78">
        <v>1</v>
      </c>
      <c r="H8" s="78">
        <v>1</v>
      </c>
      <c r="I8" s="78">
        <v>1</v>
      </c>
      <c r="J8" s="118">
        <v>186.53299999999999</v>
      </c>
      <c r="K8" s="118">
        <v>3</v>
      </c>
    </row>
    <row r="9" spans="1:11" ht="15.75" thickBot="1" x14ac:dyDescent="0.25">
      <c r="A9" s="50">
        <v>4</v>
      </c>
      <c r="B9" s="92" t="s">
        <v>15</v>
      </c>
      <c r="C9" s="162">
        <v>18</v>
      </c>
      <c r="D9" s="395">
        <f>C9*100/'Общие сведения'!C9</f>
        <v>100</v>
      </c>
      <c r="E9" s="78">
        <v>18</v>
      </c>
      <c r="F9" s="78">
        <v>1</v>
      </c>
      <c r="G9" s="78">
        <v>1</v>
      </c>
      <c r="H9" s="78">
        <v>1</v>
      </c>
      <c r="I9" s="78">
        <v>0</v>
      </c>
      <c r="J9" s="118">
        <v>92.563999999999993</v>
      </c>
      <c r="K9" s="118">
        <v>7.6230000000000002</v>
      </c>
    </row>
    <row r="10" spans="1:11" ht="15.75" thickBot="1" x14ac:dyDescent="0.25">
      <c r="A10" s="50">
        <v>5</v>
      </c>
      <c r="B10" s="92" t="s">
        <v>16</v>
      </c>
      <c r="C10" s="162">
        <v>40</v>
      </c>
      <c r="D10" s="395">
        <f>C10*100/'Общие сведения'!C10</f>
        <v>100</v>
      </c>
      <c r="E10" s="78">
        <v>40</v>
      </c>
      <c r="F10" s="78">
        <v>40</v>
      </c>
      <c r="G10" s="78">
        <v>1</v>
      </c>
      <c r="H10" s="78">
        <v>40</v>
      </c>
      <c r="I10" s="78">
        <v>40</v>
      </c>
      <c r="J10" s="118">
        <v>323.30899999999997</v>
      </c>
      <c r="K10" s="118">
        <v>12.806000000000001</v>
      </c>
    </row>
    <row r="11" spans="1:11" s="10" customFormat="1" ht="15.75" thickBot="1" x14ac:dyDescent="0.25">
      <c r="A11" s="50">
        <v>6</v>
      </c>
      <c r="B11" s="92" t="s">
        <v>17</v>
      </c>
      <c r="C11" s="162">
        <v>30</v>
      </c>
      <c r="D11" s="395">
        <f>C11*100/'Общие сведения'!C11</f>
        <v>100</v>
      </c>
      <c r="E11" s="78">
        <v>29</v>
      </c>
      <c r="F11" s="78">
        <v>2</v>
      </c>
      <c r="G11" s="78">
        <v>2</v>
      </c>
      <c r="H11" s="78">
        <v>2</v>
      </c>
      <c r="I11" s="78">
        <v>2</v>
      </c>
      <c r="J11" s="118">
        <v>488.322</v>
      </c>
      <c r="K11" s="118">
        <v>9.3970000000000002</v>
      </c>
    </row>
    <row r="12" spans="1:11" s="10" customFormat="1" ht="15.75" thickBot="1" x14ac:dyDescent="0.25">
      <c r="A12" s="50">
        <v>7</v>
      </c>
      <c r="B12" s="92" t="s">
        <v>18</v>
      </c>
      <c r="C12" s="24">
        <f>C13+C14+C15</f>
        <v>44</v>
      </c>
      <c r="D12" s="395">
        <f>C12*100/'Общие сведения'!C12</f>
        <v>89.795918367346943</v>
      </c>
      <c r="E12" s="24">
        <f>E13+E14+E15</f>
        <v>27</v>
      </c>
      <c r="F12" s="24">
        <f t="shared" ref="F12:G12" si="1">F13+F14+F15</f>
        <v>3</v>
      </c>
      <c r="G12" s="24">
        <f t="shared" si="1"/>
        <v>3</v>
      </c>
      <c r="H12" s="24">
        <f t="shared" ref="H12" si="2">H13+H14+H15</f>
        <v>3</v>
      </c>
      <c r="I12" s="24">
        <f t="shared" ref="I12" si="3">I13+I14+I15</f>
        <v>3</v>
      </c>
      <c r="J12" s="22">
        <f t="shared" ref="J12" si="4">J13+J14+J15</f>
        <v>484.81300000000005</v>
      </c>
      <c r="K12" s="22">
        <f t="shared" ref="K12" si="5">K13+K14+K15</f>
        <v>11.274999999999999</v>
      </c>
    </row>
    <row r="13" spans="1:11" ht="15.75" thickBot="1" x14ac:dyDescent="0.25">
      <c r="A13" s="96"/>
      <c r="B13" s="93" t="s">
        <v>71</v>
      </c>
      <c r="C13" s="78">
        <v>17</v>
      </c>
      <c r="D13" s="395">
        <f>C13*100/'Общие сведения'!C13</f>
        <v>94.444444444444443</v>
      </c>
      <c r="E13" s="78">
        <v>0</v>
      </c>
      <c r="F13" s="78">
        <v>1</v>
      </c>
      <c r="G13" s="50">
        <v>1</v>
      </c>
      <c r="H13" s="78">
        <v>1</v>
      </c>
      <c r="I13" s="78">
        <v>1</v>
      </c>
      <c r="J13" s="118">
        <v>312.19900000000001</v>
      </c>
      <c r="K13" s="118">
        <v>6.5039999999999996</v>
      </c>
    </row>
    <row r="14" spans="1:11" ht="15.75" thickBot="1" x14ac:dyDescent="0.25">
      <c r="A14" s="96"/>
      <c r="B14" s="93" t="s">
        <v>72</v>
      </c>
      <c r="C14" s="78">
        <v>14</v>
      </c>
      <c r="D14" s="395">
        <f>C14*100/'Общие сведения'!C14</f>
        <v>87.5</v>
      </c>
      <c r="E14" s="78">
        <v>14</v>
      </c>
      <c r="F14" s="78">
        <v>1</v>
      </c>
      <c r="G14" s="50">
        <v>1</v>
      </c>
      <c r="H14" s="78">
        <v>1</v>
      </c>
      <c r="I14" s="78">
        <v>1</v>
      </c>
      <c r="J14" s="118">
        <v>80.516000000000005</v>
      </c>
      <c r="K14" s="118">
        <v>3.2509999999999999</v>
      </c>
    </row>
    <row r="15" spans="1:11" ht="15.75" thickBot="1" x14ac:dyDescent="0.25">
      <c r="A15" s="97"/>
      <c r="B15" s="94" t="s">
        <v>73</v>
      </c>
      <c r="C15" s="79">
        <v>13</v>
      </c>
      <c r="D15" s="395">
        <f>C15*100/'Общие сведения'!C15</f>
        <v>86.666666666666671</v>
      </c>
      <c r="E15" s="79">
        <v>13</v>
      </c>
      <c r="F15" s="79">
        <v>1</v>
      </c>
      <c r="G15" s="99">
        <v>1</v>
      </c>
      <c r="H15" s="79">
        <v>1</v>
      </c>
      <c r="I15" s="79">
        <v>1</v>
      </c>
      <c r="J15" s="119">
        <v>92.097999999999999</v>
      </c>
      <c r="K15" s="119">
        <v>1.52</v>
      </c>
    </row>
    <row r="16" spans="1:11" ht="16.5" thickBot="1" x14ac:dyDescent="0.3">
      <c r="A16" s="737" t="s">
        <v>22</v>
      </c>
      <c r="B16" s="738"/>
      <c r="C16" s="417">
        <f>C17+C18+C19+C20+C21+C22+C23+C24+C25+C26+C27+C28+C30+C31+C32+C33+C34+C35+C36+C37+C38+C39+C40+C41+C42+C43+C44+C45+C46+C47+C48+C49+C50+C51+C52+C53+C54</f>
        <v>810</v>
      </c>
      <c r="D16" s="419">
        <f>(C16*100)/'Общие сведения'!C16</f>
        <v>95.406360424028264</v>
      </c>
      <c r="E16" s="417">
        <f t="shared" ref="E16:K16" si="6">E17+E18+E19+E20+E21+E22+E23+E24+E25+E26+E27+E28+E30+E31+E32+E33+E34+E35+E36+E37+E38+E39+E40+E41+E42+E43+E44+E45+E46+E47+E48+E49+E50+E51+E52+E53+E54</f>
        <v>643</v>
      </c>
      <c r="F16" s="417">
        <f t="shared" si="6"/>
        <v>250</v>
      </c>
      <c r="G16" s="417">
        <f>G17+G18+G19+G20+G21+G22+G23+G24+G25+G26+G27+G28+G30+G31+G32+G33+G34+G35+G36+G37+G38+G39+G40+G41+G42+G43+G44+G45+G46+G47+G48+G49+G50+G51+G52+G53+G54</f>
        <v>228</v>
      </c>
      <c r="H16" s="417">
        <f t="shared" si="6"/>
        <v>94</v>
      </c>
      <c r="I16" s="417">
        <f t="shared" si="6"/>
        <v>35</v>
      </c>
      <c r="J16" s="418">
        <f t="shared" si="6"/>
        <v>5189.0749999999998</v>
      </c>
      <c r="K16" s="418">
        <f t="shared" si="6"/>
        <v>141.489</v>
      </c>
    </row>
    <row r="17" spans="1:11" ht="15.75" thickBot="1" x14ac:dyDescent="0.25">
      <c r="A17" s="95">
        <v>8</v>
      </c>
      <c r="B17" s="91" t="s">
        <v>23</v>
      </c>
      <c r="C17" s="77">
        <v>24</v>
      </c>
      <c r="D17" s="395">
        <f>(C17*100)/'Общие сведения'!C17</f>
        <v>100</v>
      </c>
      <c r="E17" s="77">
        <v>24</v>
      </c>
      <c r="F17" s="77">
        <v>6</v>
      </c>
      <c r="G17" s="77">
        <v>6</v>
      </c>
      <c r="H17" s="77">
        <v>1</v>
      </c>
      <c r="I17" s="77">
        <v>1</v>
      </c>
      <c r="J17" s="117">
        <v>118.955</v>
      </c>
      <c r="K17" s="117">
        <v>1.9550000000000001</v>
      </c>
    </row>
    <row r="18" spans="1:11" ht="15.75" thickBot="1" x14ac:dyDescent="0.25">
      <c r="A18" s="50">
        <v>9</v>
      </c>
      <c r="B18" s="92" t="s">
        <v>24</v>
      </c>
      <c r="C18" s="78">
        <v>26</v>
      </c>
      <c r="D18" s="395">
        <f>(C18*100)/'Общие сведения'!C18</f>
        <v>92.857142857142861</v>
      </c>
      <c r="E18" s="78">
        <v>26</v>
      </c>
      <c r="F18" s="78">
        <v>7</v>
      </c>
      <c r="G18" s="78">
        <v>7</v>
      </c>
      <c r="H18" s="78">
        <v>5</v>
      </c>
      <c r="I18" s="78">
        <v>1</v>
      </c>
      <c r="J18" s="118">
        <v>207.94499999999999</v>
      </c>
      <c r="K18" s="118">
        <v>6.8360000000000003</v>
      </c>
    </row>
    <row r="19" spans="1:11" ht="15.75" thickBot="1" x14ac:dyDescent="0.25">
      <c r="A19" s="50">
        <v>10</v>
      </c>
      <c r="B19" s="92" t="s">
        <v>25</v>
      </c>
      <c r="C19" s="78">
        <v>15</v>
      </c>
      <c r="D19" s="395">
        <f>(C19*100)/'Общие сведения'!C19</f>
        <v>93.75</v>
      </c>
      <c r="E19" s="78">
        <v>7</v>
      </c>
      <c r="F19" s="78">
        <v>5</v>
      </c>
      <c r="G19" s="78">
        <v>5</v>
      </c>
      <c r="H19" s="78">
        <v>1</v>
      </c>
      <c r="I19" s="78">
        <v>1</v>
      </c>
      <c r="J19" s="118">
        <v>204.36199999999999</v>
      </c>
      <c r="K19" s="118">
        <v>1.8080000000000001</v>
      </c>
    </row>
    <row r="20" spans="1:11" ht="15.75" thickBot="1" x14ac:dyDescent="0.25">
      <c r="A20" s="50">
        <v>11</v>
      </c>
      <c r="B20" s="92" t="s">
        <v>26</v>
      </c>
      <c r="C20" s="78">
        <v>28</v>
      </c>
      <c r="D20" s="395">
        <f>(C20*100)/'Общие сведения'!C20</f>
        <v>96.551724137931032</v>
      </c>
      <c r="E20" s="78">
        <v>28</v>
      </c>
      <c r="F20" s="78">
        <v>12</v>
      </c>
      <c r="G20" s="78">
        <v>12</v>
      </c>
      <c r="H20" s="78">
        <v>1</v>
      </c>
      <c r="I20" s="78">
        <v>0</v>
      </c>
      <c r="J20" s="118">
        <v>292.23700000000002</v>
      </c>
      <c r="K20" s="118">
        <v>1.0999999999999999E-2</v>
      </c>
    </row>
    <row r="21" spans="1:11" ht="15.75" thickBot="1" x14ac:dyDescent="0.25">
      <c r="A21" s="50">
        <v>12</v>
      </c>
      <c r="B21" s="92" t="s">
        <v>27</v>
      </c>
      <c r="C21" s="78">
        <v>17</v>
      </c>
      <c r="D21" s="395">
        <f>(C21*100)/'Общие сведения'!C21</f>
        <v>100</v>
      </c>
      <c r="E21" s="78">
        <v>6</v>
      </c>
      <c r="F21" s="78">
        <v>16</v>
      </c>
      <c r="G21" s="78">
        <v>1</v>
      </c>
      <c r="H21" s="78">
        <v>1</v>
      </c>
      <c r="I21" s="78">
        <v>1</v>
      </c>
      <c r="J21" s="118">
        <v>79.741</v>
      </c>
      <c r="K21" s="118">
        <v>1.6519999999999999</v>
      </c>
    </row>
    <row r="22" spans="1:11" ht="15.75" thickBot="1" x14ac:dyDescent="0.25">
      <c r="A22" s="50">
        <v>13</v>
      </c>
      <c r="B22" s="92" t="s">
        <v>28</v>
      </c>
      <c r="C22" s="78">
        <v>26</v>
      </c>
      <c r="D22" s="395">
        <f>(C22*100)/'Общие сведения'!C22</f>
        <v>100</v>
      </c>
      <c r="E22" s="78">
        <v>26</v>
      </c>
      <c r="F22" s="78">
        <v>8</v>
      </c>
      <c r="G22" s="78">
        <v>8</v>
      </c>
      <c r="H22" s="78">
        <v>9</v>
      </c>
      <c r="I22" s="78">
        <v>3</v>
      </c>
      <c r="J22" s="118">
        <v>132.268</v>
      </c>
      <c r="K22" s="118">
        <v>3.1999999999999997</v>
      </c>
    </row>
    <row r="23" spans="1:11" ht="15.75" thickBot="1" x14ac:dyDescent="0.25">
      <c r="A23" s="50">
        <v>14</v>
      </c>
      <c r="B23" s="92" t="s">
        <v>29</v>
      </c>
      <c r="C23" s="78">
        <v>33</v>
      </c>
      <c r="D23" s="395">
        <f>(C23*100)/'Общие сведения'!C23</f>
        <v>89.189189189189193</v>
      </c>
      <c r="E23" s="78">
        <v>33</v>
      </c>
      <c r="F23" s="78">
        <v>3</v>
      </c>
      <c r="G23" s="78">
        <v>3</v>
      </c>
      <c r="H23" s="78">
        <v>1</v>
      </c>
      <c r="I23" s="78">
        <v>1</v>
      </c>
      <c r="J23" s="118">
        <v>172.20099999999999</v>
      </c>
      <c r="K23" s="118">
        <v>2.1930000000000001</v>
      </c>
    </row>
    <row r="24" spans="1:11" ht="15.75" thickBot="1" x14ac:dyDescent="0.25">
      <c r="A24" s="50">
        <v>15</v>
      </c>
      <c r="B24" s="92" t="s">
        <v>30</v>
      </c>
      <c r="C24" s="78">
        <v>18</v>
      </c>
      <c r="D24" s="395">
        <f>(C24*100)/'Общие сведения'!C24</f>
        <v>94.736842105263165</v>
      </c>
      <c r="E24" s="78">
        <v>8</v>
      </c>
      <c r="F24" s="78">
        <v>5</v>
      </c>
      <c r="G24" s="78">
        <v>5</v>
      </c>
      <c r="H24" s="78">
        <v>1</v>
      </c>
      <c r="I24" s="78">
        <v>0</v>
      </c>
      <c r="J24" s="118">
        <v>105.827</v>
      </c>
      <c r="K24" s="118">
        <v>1.913</v>
      </c>
    </row>
    <row r="25" spans="1:11" ht="15.75" thickBot="1" x14ac:dyDescent="0.25">
      <c r="A25" s="50">
        <v>16</v>
      </c>
      <c r="B25" s="92" t="s">
        <v>31</v>
      </c>
      <c r="C25" s="78">
        <v>25</v>
      </c>
      <c r="D25" s="395">
        <f>(C25*100)/'Общие сведения'!C25</f>
        <v>100</v>
      </c>
      <c r="E25" s="78">
        <v>25</v>
      </c>
      <c r="F25" s="78">
        <v>6</v>
      </c>
      <c r="G25" s="78">
        <v>6</v>
      </c>
      <c r="H25" s="78">
        <v>2</v>
      </c>
      <c r="I25" s="78">
        <v>2</v>
      </c>
      <c r="J25" s="118">
        <v>383.06099999999998</v>
      </c>
      <c r="K25" s="118">
        <v>19.46</v>
      </c>
    </row>
    <row r="26" spans="1:11" ht="15.75" thickBot="1" x14ac:dyDescent="0.25">
      <c r="A26" s="50">
        <v>17</v>
      </c>
      <c r="B26" s="92" t="s">
        <v>32</v>
      </c>
      <c r="C26" s="78">
        <v>28</v>
      </c>
      <c r="D26" s="395">
        <f>(C26*100)/'Общие сведения'!C26</f>
        <v>100</v>
      </c>
      <c r="E26" s="78">
        <v>1</v>
      </c>
      <c r="F26" s="78">
        <v>10</v>
      </c>
      <c r="G26" s="78">
        <v>10</v>
      </c>
      <c r="H26" s="78">
        <v>2</v>
      </c>
      <c r="I26" s="78">
        <v>0</v>
      </c>
      <c r="J26" s="118">
        <v>141.495</v>
      </c>
      <c r="K26" s="118">
        <v>4.7249999999999996</v>
      </c>
    </row>
    <row r="27" spans="1:11" ht="15.75" thickBot="1" x14ac:dyDescent="0.25">
      <c r="A27" s="50">
        <v>18</v>
      </c>
      <c r="B27" s="92" t="s">
        <v>33</v>
      </c>
      <c r="C27" s="78">
        <v>17</v>
      </c>
      <c r="D27" s="395">
        <f>(C27*100)/'Общие сведения'!C27</f>
        <v>100</v>
      </c>
      <c r="E27" s="78">
        <v>16</v>
      </c>
      <c r="F27" s="78">
        <v>6</v>
      </c>
      <c r="G27" s="78">
        <v>6</v>
      </c>
      <c r="H27" s="78">
        <v>1</v>
      </c>
      <c r="I27" s="78">
        <v>1</v>
      </c>
      <c r="J27" s="118">
        <v>91.792000000000002</v>
      </c>
      <c r="K27" s="118">
        <v>1.002</v>
      </c>
    </row>
    <row r="28" spans="1:11" ht="15.75" thickBot="1" x14ac:dyDescent="0.25">
      <c r="A28" s="99">
        <v>19</v>
      </c>
      <c r="B28" s="94" t="s">
        <v>34</v>
      </c>
      <c r="C28" s="79">
        <v>29</v>
      </c>
      <c r="D28" s="395">
        <f>(C28*100)/'Общие сведения'!C28</f>
        <v>100</v>
      </c>
      <c r="E28" s="79">
        <v>28</v>
      </c>
      <c r="F28" s="79">
        <v>10</v>
      </c>
      <c r="G28" s="79">
        <v>9</v>
      </c>
      <c r="H28" s="79">
        <v>3</v>
      </c>
      <c r="I28" s="79">
        <v>1</v>
      </c>
      <c r="J28" s="119">
        <v>106.991</v>
      </c>
      <c r="K28" s="119">
        <v>2.1149999999999998</v>
      </c>
    </row>
    <row r="29" spans="1:11" s="89" customFormat="1" ht="15.75" thickBot="1" x14ac:dyDescent="0.25">
      <c r="A29" s="420">
        <v>1</v>
      </c>
      <c r="B29" s="420">
        <v>2</v>
      </c>
      <c r="C29" s="420">
        <v>3</v>
      </c>
      <c r="D29" s="420">
        <v>4</v>
      </c>
      <c r="E29" s="420">
        <v>5</v>
      </c>
      <c r="F29" s="420">
        <v>6</v>
      </c>
      <c r="G29" s="420">
        <v>7</v>
      </c>
      <c r="H29" s="420">
        <v>8</v>
      </c>
      <c r="I29" s="420">
        <v>9</v>
      </c>
      <c r="J29" s="420">
        <v>10</v>
      </c>
      <c r="K29" s="420">
        <v>11</v>
      </c>
    </row>
    <row r="30" spans="1:11" ht="15.75" thickBot="1" x14ac:dyDescent="0.25">
      <c r="A30" s="100">
        <v>20</v>
      </c>
      <c r="B30" s="91" t="s">
        <v>35</v>
      </c>
      <c r="C30" s="77">
        <v>24</v>
      </c>
      <c r="D30" s="70">
        <f>(C30*100)/'Общие сведения'!C30</f>
        <v>96</v>
      </c>
      <c r="E30" s="77">
        <v>0</v>
      </c>
      <c r="F30" s="77">
        <v>10</v>
      </c>
      <c r="G30" s="77">
        <v>10</v>
      </c>
      <c r="H30" s="77">
        <v>11</v>
      </c>
      <c r="I30" s="77">
        <v>1</v>
      </c>
      <c r="J30" s="117">
        <v>153.60300000000004</v>
      </c>
      <c r="K30" s="117">
        <v>4.1749999999999989</v>
      </c>
    </row>
    <row r="31" spans="1:11" ht="15.75" thickBot="1" x14ac:dyDescent="0.25">
      <c r="A31" s="50">
        <v>21</v>
      </c>
      <c r="B31" s="92" t="s">
        <v>36</v>
      </c>
      <c r="C31" s="78">
        <v>21</v>
      </c>
      <c r="D31" s="70">
        <f>(C31*100)/'Общие сведения'!C31</f>
        <v>100</v>
      </c>
      <c r="E31" s="78">
        <v>10</v>
      </c>
      <c r="F31" s="78">
        <v>12</v>
      </c>
      <c r="G31" s="78">
        <v>10</v>
      </c>
      <c r="H31" s="78">
        <v>6</v>
      </c>
      <c r="I31" s="78">
        <v>1</v>
      </c>
      <c r="J31" s="118">
        <v>155.755</v>
      </c>
      <c r="K31" s="118">
        <v>7.386000000000001</v>
      </c>
    </row>
    <row r="32" spans="1:11" ht="15.75" thickBot="1" x14ac:dyDescent="0.25">
      <c r="A32" s="50">
        <v>22</v>
      </c>
      <c r="B32" s="92" t="s">
        <v>37</v>
      </c>
      <c r="C32" s="78">
        <v>11</v>
      </c>
      <c r="D32" s="70">
        <f>(C32*100)/'Общие сведения'!C32</f>
        <v>91.666666666666671</v>
      </c>
      <c r="E32" s="78">
        <v>11</v>
      </c>
      <c r="F32" s="78">
        <v>6</v>
      </c>
      <c r="G32" s="78">
        <v>6</v>
      </c>
      <c r="H32" s="78">
        <v>1</v>
      </c>
      <c r="I32" s="78">
        <v>1</v>
      </c>
      <c r="J32" s="118">
        <v>165.096</v>
      </c>
      <c r="K32" s="118">
        <v>2.2370000000000001</v>
      </c>
    </row>
    <row r="33" spans="1:11" ht="15.75" thickBot="1" x14ac:dyDescent="0.25">
      <c r="A33" s="50">
        <v>23</v>
      </c>
      <c r="B33" s="92" t="s">
        <v>38</v>
      </c>
      <c r="C33" s="78">
        <v>28</v>
      </c>
      <c r="D33" s="70">
        <f>(C33*100)/'Общие сведения'!C33</f>
        <v>93.333333333333329</v>
      </c>
      <c r="E33" s="78">
        <v>28</v>
      </c>
      <c r="F33" s="78">
        <v>14</v>
      </c>
      <c r="G33" s="78">
        <v>14</v>
      </c>
      <c r="H33" s="78">
        <v>1</v>
      </c>
      <c r="I33" s="78">
        <v>1</v>
      </c>
      <c r="J33" s="118">
        <v>130.17099999999999</v>
      </c>
      <c r="K33" s="118">
        <v>3.375</v>
      </c>
    </row>
    <row r="34" spans="1:11" ht="15.75" thickBot="1" x14ac:dyDescent="0.25">
      <c r="A34" s="50">
        <v>24</v>
      </c>
      <c r="B34" s="92" t="s">
        <v>39</v>
      </c>
      <c r="C34" s="78">
        <v>29</v>
      </c>
      <c r="D34" s="70">
        <f>(C34*100)/'Общие сведения'!C34</f>
        <v>100</v>
      </c>
      <c r="E34" s="78">
        <v>29</v>
      </c>
      <c r="F34" s="78">
        <v>1</v>
      </c>
      <c r="G34" s="78">
        <v>1</v>
      </c>
      <c r="H34" s="78">
        <v>1</v>
      </c>
      <c r="I34" s="78">
        <v>1</v>
      </c>
      <c r="J34" s="118">
        <v>147.96199999999999</v>
      </c>
      <c r="K34" s="118">
        <v>4.1130000000000004</v>
      </c>
    </row>
    <row r="35" spans="1:11" ht="15.75" thickBot="1" x14ac:dyDescent="0.25">
      <c r="A35" s="50">
        <v>25</v>
      </c>
      <c r="B35" s="92" t="s">
        <v>40</v>
      </c>
      <c r="C35" s="78">
        <v>20</v>
      </c>
      <c r="D35" s="70">
        <f>(C35*100)/'Общие сведения'!C35</f>
        <v>100</v>
      </c>
      <c r="E35" s="78">
        <v>15</v>
      </c>
      <c r="F35" s="78">
        <v>5</v>
      </c>
      <c r="G35" s="78">
        <v>2</v>
      </c>
      <c r="H35" s="78">
        <v>1</v>
      </c>
      <c r="I35" s="78">
        <v>1</v>
      </c>
      <c r="J35" s="118">
        <v>78.944999999999993</v>
      </c>
      <c r="K35" s="118">
        <v>2.7360000000000002</v>
      </c>
    </row>
    <row r="36" spans="1:11" ht="15.75" thickBot="1" x14ac:dyDescent="0.25">
      <c r="A36" s="50">
        <v>26</v>
      </c>
      <c r="B36" s="92" t="s">
        <v>41</v>
      </c>
      <c r="C36" s="78">
        <v>21</v>
      </c>
      <c r="D36" s="70">
        <f>(C36*100)/'Общие сведения'!C36</f>
        <v>84</v>
      </c>
      <c r="E36" s="78">
        <v>18</v>
      </c>
      <c r="F36" s="78">
        <v>2</v>
      </c>
      <c r="G36" s="78">
        <v>2</v>
      </c>
      <c r="H36" s="78">
        <v>1</v>
      </c>
      <c r="I36" s="78">
        <v>1</v>
      </c>
      <c r="J36" s="118">
        <v>120.968</v>
      </c>
      <c r="K36" s="118">
        <v>2.0579999999999998</v>
      </c>
    </row>
    <row r="37" spans="1:11" ht="15.75" thickBot="1" x14ac:dyDescent="0.25">
      <c r="A37" s="50">
        <v>27</v>
      </c>
      <c r="B37" s="92" t="s">
        <v>42</v>
      </c>
      <c r="C37" s="78">
        <v>17</v>
      </c>
      <c r="D37" s="70">
        <f>(C37*100)/'Общие сведения'!C37</f>
        <v>100</v>
      </c>
      <c r="E37" s="78">
        <v>17</v>
      </c>
      <c r="F37" s="78">
        <v>2</v>
      </c>
      <c r="G37" s="78">
        <v>2</v>
      </c>
      <c r="H37" s="78">
        <v>1</v>
      </c>
      <c r="I37" s="78">
        <v>1</v>
      </c>
      <c r="J37" s="118">
        <v>122.25</v>
      </c>
      <c r="K37" s="118">
        <v>2.528</v>
      </c>
    </row>
    <row r="38" spans="1:11" ht="15.75" thickBot="1" x14ac:dyDescent="0.25">
      <c r="A38" s="50">
        <v>28</v>
      </c>
      <c r="B38" s="92" t="s">
        <v>43</v>
      </c>
      <c r="C38" s="78">
        <v>25</v>
      </c>
      <c r="D38" s="70">
        <f>(C38*100)/'Общие сведения'!C38</f>
        <v>100</v>
      </c>
      <c r="E38" s="78">
        <v>25</v>
      </c>
      <c r="F38" s="78">
        <v>1</v>
      </c>
      <c r="G38" s="78">
        <v>1</v>
      </c>
      <c r="H38" s="78">
        <v>1</v>
      </c>
      <c r="I38" s="78">
        <v>0</v>
      </c>
      <c r="J38" s="118">
        <v>91.834999999999994</v>
      </c>
      <c r="K38" s="118">
        <v>1.4490000000000001</v>
      </c>
    </row>
    <row r="39" spans="1:11" ht="15.75" thickBot="1" x14ac:dyDescent="0.25">
      <c r="A39" s="50">
        <v>29</v>
      </c>
      <c r="B39" s="92" t="s">
        <v>44</v>
      </c>
      <c r="C39" s="78">
        <v>27</v>
      </c>
      <c r="D39" s="70">
        <f>(C39*100)/'Общие сведения'!C39</f>
        <v>100</v>
      </c>
      <c r="E39" s="78">
        <v>27</v>
      </c>
      <c r="F39" s="78">
        <v>2</v>
      </c>
      <c r="G39" s="78">
        <v>2</v>
      </c>
      <c r="H39" s="78">
        <v>3</v>
      </c>
      <c r="I39" s="78">
        <v>0</v>
      </c>
      <c r="J39" s="118">
        <v>24.591000000000001</v>
      </c>
      <c r="K39" s="118">
        <v>8.39</v>
      </c>
    </row>
    <row r="40" spans="1:11" ht="15.75" thickBot="1" x14ac:dyDescent="0.25">
      <c r="A40" s="50">
        <v>30</v>
      </c>
      <c r="B40" s="92" t="s">
        <v>45</v>
      </c>
      <c r="C40" s="78">
        <v>16</v>
      </c>
      <c r="D40" s="70">
        <f>(C40*100)/'Общие сведения'!C40</f>
        <v>100</v>
      </c>
      <c r="E40" s="78">
        <v>16</v>
      </c>
      <c r="F40" s="78">
        <v>2</v>
      </c>
      <c r="G40" s="78">
        <v>2</v>
      </c>
      <c r="H40" s="78">
        <v>1</v>
      </c>
      <c r="I40" s="78">
        <v>1</v>
      </c>
      <c r="J40" s="118">
        <v>99.394000000000005</v>
      </c>
      <c r="K40" s="118">
        <v>4.8899999999999997</v>
      </c>
    </row>
    <row r="41" spans="1:11" ht="15.75" thickBot="1" x14ac:dyDescent="0.25">
      <c r="A41" s="50">
        <v>31</v>
      </c>
      <c r="B41" s="92" t="s">
        <v>46</v>
      </c>
      <c r="C41" s="78">
        <v>29</v>
      </c>
      <c r="D41" s="70">
        <f>(C41*100)/'Общие сведения'!C41</f>
        <v>96.666666666666671</v>
      </c>
      <c r="E41" s="78">
        <v>1</v>
      </c>
      <c r="F41" s="78">
        <v>1</v>
      </c>
      <c r="G41" s="78">
        <v>1</v>
      </c>
      <c r="H41" s="78">
        <v>1</v>
      </c>
      <c r="I41" s="78">
        <v>0</v>
      </c>
      <c r="J41" s="118">
        <v>85.81</v>
      </c>
      <c r="K41" s="118">
        <v>0.123</v>
      </c>
    </row>
    <row r="42" spans="1:11" ht="15.75" thickBot="1" x14ac:dyDescent="0.25">
      <c r="A42" s="50">
        <v>32</v>
      </c>
      <c r="B42" s="92" t="s">
        <v>47</v>
      </c>
      <c r="C42" s="78">
        <v>18</v>
      </c>
      <c r="D42" s="70">
        <f>(C42*100)/'Общие сведения'!C42</f>
        <v>81.818181818181813</v>
      </c>
      <c r="E42" s="78">
        <v>17</v>
      </c>
      <c r="F42" s="78">
        <v>14</v>
      </c>
      <c r="G42" s="78">
        <v>13</v>
      </c>
      <c r="H42" s="78">
        <v>8</v>
      </c>
      <c r="I42" s="78">
        <v>1</v>
      </c>
      <c r="J42" s="118">
        <v>132.38999999999999</v>
      </c>
      <c r="K42" s="118">
        <v>4.9030000000000005</v>
      </c>
    </row>
    <row r="43" spans="1:11" ht="15.75" thickBot="1" x14ac:dyDescent="0.25">
      <c r="A43" s="50">
        <v>33</v>
      </c>
      <c r="B43" s="92" t="s">
        <v>48</v>
      </c>
      <c r="C43" s="78">
        <v>11</v>
      </c>
      <c r="D43" s="70">
        <f>(C43*100)/'Общие сведения'!C43</f>
        <v>100</v>
      </c>
      <c r="E43" s="78">
        <v>11</v>
      </c>
      <c r="F43" s="78">
        <v>8</v>
      </c>
      <c r="G43" s="78">
        <v>8</v>
      </c>
      <c r="H43" s="78">
        <v>1</v>
      </c>
      <c r="I43" s="78">
        <v>1</v>
      </c>
      <c r="J43" s="118">
        <v>91.876000000000005</v>
      </c>
      <c r="K43" s="118">
        <v>2.1850000000000001</v>
      </c>
    </row>
    <row r="44" spans="1:11" ht="15.75" thickBot="1" x14ac:dyDescent="0.25">
      <c r="A44" s="50">
        <v>34</v>
      </c>
      <c r="B44" s="92" t="s">
        <v>49</v>
      </c>
      <c r="C44" s="78">
        <v>21</v>
      </c>
      <c r="D44" s="70">
        <f>(C44*100)/'Общие сведения'!C44</f>
        <v>100</v>
      </c>
      <c r="E44" s="78">
        <v>21</v>
      </c>
      <c r="F44" s="78">
        <v>1</v>
      </c>
      <c r="G44" s="78">
        <v>1</v>
      </c>
      <c r="H44" s="78">
        <v>1</v>
      </c>
      <c r="I44" s="78">
        <v>1</v>
      </c>
      <c r="J44" s="118">
        <v>137.34100000000001</v>
      </c>
      <c r="K44" s="118">
        <v>2.246</v>
      </c>
    </row>
    <row r="45" spans="1:11" ht="15.75" thickBot="1" x14ac:dyDescent="0.25">
      <c r="A45" s="50">
        <v>35</v>
      </c>
      <c r="B45" s="92" t="s">
        <v>50</v>
      </c>
      <c r="C45" s="78">
        <v>21</v>
      </c>
      <c r="D45" s="70">
        <f>(C45*100)/'Общие сведения'!C45</f>
        <v>63.636363636363633</v>
      </c>
      <c r="E45" s="78">
        <v>13</v>
      </c>
      <c r="F45" s="78">
        <v>1</v>
      </c>
      <c r="G45" s="78">
        <v>1</v>
      </c>
      <c r="H45" s="78">
        <v>1</v>
      </c>
      <c r="I45" s="78">
        <v>1</v>
      </c>
      <c r="J45" s="118">
        <v>141.20699999999999</v>
      </c>
      <c r="K45" s="118">
        <v>2.2799999999999998</v>
      </c>
    </row>
    <row r="46" spans="1:11" ht="15.75" thickBot="1" x14ac:dyDescent="0.25">
      <c r="A46" s="50">
        <v>36</v>
      </c>
      <c r="B46" s="92" t="s">
        <v>51</v>
      </c>
      <c r="C46" s="78">
        <v>9</v>
      </c>
      <c r="D46" s="70">
        <f>(C46*100)/'Общие сведения'!C46</f>
        <v>90</v>
      </c>
      <c r="E46" s="78">
        <v>8</v>
      </c>
      <c r="F46" s="78">
        <v>7</v>
      </c>
      <c r="G46" s="78">
        <v>7</v>
      </c>
      <c r="H46" s="78">
        <v>4</v>
      </c>
      <c r="I46" s="78">
        <v>0</v>
      </c>
      <c r="J46" s="118">
        <v>151.96899999999999</v>
      </c>
      <c r="K46" s="118">
        <v>8.3520000000000003</v>
      </c>
    </row>
    <row r="47" spans="1:11" ht="15.75" thickBot="1" x14ac:dyDescent="0.25">
      <c r="A47" s="50">
        <v>37</v>
      </c>
      <c r="B47" s="92" t="s">
        <v>52</v>
      </c>
      <c r="C47" s="78">
        <v>16</v>
      </c>
      <c r="D47" s="70">
        <f>(C47*100)/'Общие сведения'!C47</f>
        <v>100</v>
      </c>
      <c r="E47" s="78">
        <v>16</v>
      </c>
      <c r="F47" s="78">
        <v>16</v>
      </c>
      <c r="G47" s="78">
        <v>16</v>
      </c>
      <c r="H47" s="78">
        <v>1</v>
      </c>
      <c r="I47" s="78">
        <v>1</v>
      </c>
      <c r="J47" s="118">
        <v>93.983999999999995</v>
      </c>
      <c r="K47" s="118">
        <v>1.6759999999999999</v>
      </c>
    </row>
    <row r="48" spans="1:11" ht="15.75" thickBot="1" x14ac:dyDescent="0.25">
      <c r="A48" s="50">
        <v>38</v>
      </c>
      <c r="B48" s="92" t="s">
        <v>53</v>
      </c>
      <c r="C48" s="78">
        <v>27</v>
      </c>
      <c r="D48" s="70">
        <f>(C48*100)/'Общие сведения'!C48</f>
        <v>100</v>
      </c>
      <c r="E48" s="78">
        <v>17</v>
      </c>
      <c r="F48" s="78">
        <v>2</v>
      </c>
      <c r="G48" s="78">
        <v>2</v>
      </c>
      <c r="H48" s="78">
        <v>3</v>
      </c>
      <c r="I48" s="78">
        <v>3</v>
      </c>
      <c r="J48" s="118">
        <v>158.173</v>
      </c>
      <c r="K48" s="118">
        <v>6.085</v>
      </c>
    </row>
    <row r="49" spans="1:11" ht="15.75" thickBot="1" x14ac:dyDescent="0.25">
      <c r="A49" s="50">
        <v>39</v>
      </c>
      <c r="B49" s="92" t="s">
        <v>54</v>
      </c>
      <c r="C49" s="78">
        <v>21</v>
      </c>
      <c r="D49" s="70">
        <f>(C49*100)/'Общие сведения'!C49</f>
        <v>95.454545454545453</v>
      </c>
      <c r="E49" s="78">
        <v>21</v>
      </c>
      <c r="F49" s="78">
        <v>6</v>
      </c>
      <c r="G49" s="78">
        <v>6</v>
      </c>
      <c r="H49" s="78">
        <v>1</v>
      </c>
      <c r="I49" s="78">
        <v>1</v>
      </c>
      <c r="J49" s="118">
        <v>125.514</v>
      </c>
      <c r="K49" s="118">
        <v>2.6240000000000001</v>
      </c>
    </row>
    <row r="50" spans="1:11" ht="15.75" thickBot="1" x14ac:dyDescent="0.25">
      <c r="A50" s="50">
        <v>40</v>
      </c>
      <c r="B50" s="92" t="s">
        <v>55</v>
      </c>
      <c r="C50" s="78">
        <v>28</v>
      </c>
      <c r="D50" s="70">
        <f>(C50*100)/'Общие сведения'!C50</f>
        <v>90.322580645161295</v>
      </c>
      <c r="E50" s="78">
        <v>28</v>
      </c>
      <c r="F50" s="78">
        <v>13</v>
      </c>
      <c r="G50" s="78">
        <v>13</v>
      </c>
      <c r="H50" s="78">
        <v>2</v>
      </c>
      <c r="I50" s="78">
        <v>2</v>
      </c>
      <c r="J50" s="118">
        <v>306</v>
      </c>
      <c r="K50" s="118">
        <v>5</v>
      </c>
    </row>
    <row r="51" spans="1:11" ht="15.75" thickBot="1" x14ac:dyDescent="0.25">
      <c r="A51" s="50">
        <v>41</v>
      </c>
      <c r="B51" s="92" t="s">
        <v>56</v>
      </c>
      <c r="C51" s="78">
        <v>33</v>
      </c>
      <c r="D51" s="70">
        <f>(C51*100)/'Общие сведения'!C51</f>
        <v>100</v>
      </c>
      <c r="E51" s="78">
        <v>33</v>
      </c>
      <c r="F51" s="78">
        <v>8</v>
      </c>
      <c r="G51" s="78">
        <v>8</v>
      </c>
      <c r="H51" s="78">
        <v>12</v>
      </c>
      <c r="I51" s="78">
        <v>1</v>
      </c>
      <c r="J51" s="118">
        <v>188.215</v>
      </c>
      <c r="K51" s="118">
        <v>9.02</v>
      </c>
    </row>
    <row r="52" spans="1:11" ht="15.75" thickBot="1" x14ac:dyDescent="0.25">
      <c r="A52" s="50">
        <v>42</v>
      </c>
      <c r="B52" s="92" t="s">
        <v>57</v>
      </c>
      <c r="C52" s="78">
        <v>19</v>
      </c>
      <c r="D52" s="70">
        <f>(C52*100)/'Общие сведения'!C52</f>
        <v>100</v>
      </c>
      <c r="E52" s="78">
        <v>1</v>
      </c>
      <c r="F52" s="78">
        <v>10</v>
      </c>
      <c r="G52" s="78">
        <v>10</v>
      </c>
      <c r="H52" s="78">
        <v>1</v>
      </c>
      <c r="I52" s="78">
        <v>1</v>
      </c>
      <c r="J52" s="118">
        <v>87.57</v>
      </c>
      <c r="K52" s="118">
        <v>0.98099999999999998</v>
      </c>
    </row>
    <row r="53" spans="1:11" ht="15.75" thickBot="1" x14ac:dyDescent="0.25">
      <c r="A53" s="50">
        <v>43</v>
      </c>
      <c r="B53" s="92" t="s">
        <v>58</v>
      </c>
      <c r="C53" s="78">
        <v>22</v>
      </c>
      <c r="D53" s="70">
        <f>(C53*100)/'Общие сведения'!C53</f>
        <v>100</v>
      </c>
      <c r="E53" s="78">
        <v>22</v>
      </c>
      <c r="F53" s="78">
        <v>3</v>
      </c>
      <c r="G53" s="78">
        <v>3</v>
      </c>
      <c r="H53" s="78">
        <v>1</v>
      </c>
      <c r="I53" s="78">
        <v>1</v>
      </c>
      <c r="J53" s="118">
        <v>59.418999999999997</v>
      </c>
      <c r="K53" s="118">
        <v>1.17</v>
      </c>
    </row>
    <row r="54" spans="1:11" ht="15.75" thickBot="1" x14ac:dyDescent="0.25">
      <c r="A54" s="46">
        <v>44</v>
      </c>
      <c r="B54" s="98" t="s">
        <v>59</v>
      </c>
      <c r="C54" s="90">
        <v>10</v>
      </c>
      <c r="D54" s="70">
        <f>(C54*100)/'Общие сведения'!C54</f>
        <v>100</v>
      </c>
      <c r="E54" s="90">
        <v>10</v>
      </c>
      <c r="F54" s="90">
        <v>9</v>
      </c>
      <c r="G54" s="90">
        <v>9</v>
      </c>
      <c r="H54" s="90">
        <v>1</v>
      </c>
      <c r="I54" s="90">
        <v>0</v>
      </c>
      <c r="J54" s="163">
        <v>102.16200000000001</v>
      </c>
      <c r="K54" s="163">
        <v>4.6369999999999996</v>
      </c>
    </row>
    <row r="55" spans="1:11" s="147" customFormat="1" ht="34.5" customHeight="1" thickBot="1" x14ac:dyDescent="0.3">
      <c r="A55" s="739" t="s">
        <v>113</v>
      </c>
      <c r="B55" s="740"/>
      <c r="C55" s="421">
        <f>C5+C16</f>
        <v>1005</v>
      </c>
      <c r="D55" s="422">
        <f>(C55*100)/'Общие сведения'!C55</f>
        <v>95.805529075309821</v>
      </c>
      <c r="E55" s="421">
        <f t="shared" ref="E55:K55" si="7">E5+E16</f>
        <v>803</v>
      </c>
      <c r="F55" s="421">
        <f t="shared" si="7"/>
        <v>303</v>
      </c>
      <c r="G55" s="421">
        <f t="shared" si="7"/>
        <v>241</v>
      </c>
      <c r="H55" s="421">
        <f t="shared" si="7"/>
        <v>143</v>
      </c>
      <c r="I55" s="421">
        <f t="shared" si="7"/>
        <v>83</v>
      </c>
      <c r="J55" s="423">
        <f t="shared" si="7"/>
        <v>6951.3130000000001</v>
      </c>
      <c r="K55" s="423">
        <f t="shared" si="7"/>
        <v>196.03200000000001</v>
      </c>
    </row>
    <row r="56" spans="1:11" ht="15.75" thickBot="1" x14ac:dyDescent="0.25">
      <c r="A56" s="741" t="s">
        <v>61</v>
      </c>
      <c r="B56" s="742"/>
      <c r="C56" s="85">
        <v>1</v>
      </c>
      <c r="D56" s="70">
        <f>(C56*100)/'Общие сведения'!C56</f>
        <v>100</v>
      </c>
      <c r="E56" s="85">
        <v>1</v>
      </c>
      <c r="F56" s="85">
        <v>1</v>
      </c>
      <c r="G56" s="85">
        <v>1</v>
      </c>
      <c r="H56" s="85">
        <v>1</v>
      </c>
      <c r="I56" s="85">
        <v>1</v>
      </c>
      <c r="J56" s="117">
        <v>531.54499999999996</v>
      </c>
      <c r="K56" s="117">
        <v>14.927</v>
      </c>
    </row>
    <row r="57" spans="1:11" ht="15.75" thickBot="1" x14ac:dyDescent="0.25">
      <c r="A57" s="743" t="s">
        <v>125</v>
      </c>
      <c r="B57" s="744"/>
      <c r="C57" s="86">
        <v>1</v>
      </c>
      <c r="D57" s="70">
        <f>(C57*100)/'Общие сведения'!C57</f>
        <v>100</v>
      </c>
      <c r="E57" s="86">
        <v>1</v>
      </c>
      <c r="F57" s="86">
        <v>1</v>
      </c>
      <c r="G57" s="86">
        <v>1</v>
      </c>
      <c r="H57" s="86">
        <v>1</v>
      </c>
      <c r="I57" s="86">
        <v>1</v>
      </c>
      <c r="J57" s="118">
        <v>112.521</v>
      </c>
      <c r="K57" s="118">
        <v>2.379</v>
      </c>
    </row>
    <row r="58" spans="1:11" ht="15.75" thickBot="1" x14ac:dyDescent="0.25">
      <c r="A58" s="743" t="s">
        <v>126</v>
      </c>
      <c r="B58" s="744"/>
      <c r="C58" s="86">
        <v>1</v>
      </c>
      <c r="D58" s="70">
        <f>(C58*100)/'Общие сведения'!C58</f>
        <v>100</v>
      </c>
      <c r="E58" s="86">
        <v>1</v>
      </c>
      <c r="F58" s="86">
        <v>1</v>
      </c>
      <c r="G58" s="86">
        <v>1</v>
      </c>
      <c r="H58" s="86">
        <v>1</v>
      </c>
      <c r="I58" s="86">
        <v>1</v>
      </c>
      <c r="J58" s="118">
        <v>102.798</v>
      </c>
      <c r="K58" s="118">
        <v>1.4950000000000001</v>
      </c>
    </row>
    <row r="59" spans="1:11" ht="15.75" thickBot="1" x14ac:dyDescent="0.25">
      <c r="A59" s="745" t="s">
        <v>64</v>
      </c>
      <c r="B59" s="746"/>
      <c r="C59" s="87">
        <v>1</v>
      </c>
      <c r="D59" s="70">
        <f>(C59*100)/'Общие сведения'!C59</f>
        <v>100</v>
      </c>
      <c r="E59" s="87">
        <v>1</v>
      </c>
      <c r="F59" s="87">
        <v>1</v>
      </c>
      <c r="G59" s="87">
        <v>1</v>
      </c>
      <c r="H59" s="87">
        <v>1</v>
      </c>
      <c r="I59" s="87">
        <v>1</v>
      </c>
      <c r="J59" s="119">
        <v>61.262</v>
      </c>
      <c r="K59" s="119">
        <v>5.125</v>
      </c>
    </row>
    <row r="60" spans="1:11" ht="36.75" customHeight="1" thickBot="1" x14ac:dyDescent="0.25">
      <c r="A60" s="739" t="s">
        <v>120</v>
      </c>
      <c r="B60" s="740"/>
      <c r="C60" s="421">
        <f>C56+C57+C58+C59</f>
        <v>4</v>
      </c>
      <c r="D60" s="422">
        <f>(C60*100)/'Общие сведения'!C60</f>
        <v>100</v>
      </c>
      <c r="E60" s="421">
        <f>E56+E57+E58+E59</f>
        <v>4</v>
      </c>
      <c r="F60" s="421">
        <f t="shared" ref="F60:K60" si="8">F56+F57+F58+F59</f>
        <v>4</v>
      </c>
      <c r="G60" s="421">
        <f t="shared" si="8"/>
        <v>4</v>
      </c>
      <c r="H60" s="421">
        <f t="shared" si="8"/>
        <v>4</v>
      </c>
      <c r="I60" s="421">
        <f t="shared" si="8"/>
        <v>4</v>
      </c>
      <c r="J60" s="423">
        <f t="shared" si="8"/>
        <v>808.12599999999998</v>
      </c>
      <c r="K60" s="423">
        <f t="shared" si="8"/>
        <v>23.926000000000002</v>
      </c>
    </row>
    <row r="61" spans="1:11" ht="36.75" customHeight="1" thickBot="1" x14ac:dyDescent="0.25">
      <c r="A61" s="735" t="s">
        <v>65</v>
      </c>
      <c r="B61" s="736"/>
      <c r="C61" s="421">
        <f>C55+C60</f>
        <v>1009</v>
      </c>
      <c r="D61" s="422">
        <f>(C61*100)/'Общие сведения'!C61</f>
        <v>95.821462488129157</v>
      </c>
      <c r="E61" s="421">
        <f>E55+E60</f>
        <v>807</v>
      </c>
      <c r="F61" s="421">
        <f t="shared" ref="F61:K61" si="9">F55+F60</f>
        <v>307</v>
      </c>
      <c r="G61" s="421">
        <f t="shared" si="9"/>
        <v>245</v>
      </c>
      <c r="H61" s="421">
        <f t="shared" si="9"/>
        <v>147</v>
      </c>
      <c r="I61" s="421">
        <f t="shared" si="9"/>
        <v>87</v>
      </c>
      <c r="J61" s="423">
        <f t="shared" si="9"/>
        <v>7759.4390000000003</v>
      </c>
      <c r="K61" s="423">
        <f t="shared" si="9"/>
        <v>219.95800000000003</v>
      </c>
    </row>
    <row r="63" spans="1:11" x14ac:dyDescent="0.2">
      <c r="C63" s="146"/>
    </row>
  </sheetData>
  <mergeCells count="19">
    <mergeCell ref="A5:B5"/>
    <mergeCell ref="A1:K1"/>
    <mergeCell ref="A2:A3"/>
    <mergeCell ref="B2:B3"/>
    <mergeCell ref="C2:E2"/>
    <mergeCell ref="F2:F3"/>
    <mergeCell ref="G2:G3"/>
    <mergeCell ref="H2:H3"/>
    <mergeCell ref="I2:I3"/>
    <mergeCell ref="J2:J3"/>
    <mergeCell ref="K2:K3"/>
    <mergeCell ref="A61:B61"/>
    <mergeCell ref="A16:B16"/>
    <mergeCell ref="A55:B55"/>
    <mergeCell ref="A60:B60"/>
    <mergeCell ref="A56:B56"/>
    <mergeCell ref="A57:B57"/>
    <mergeCell ref="A58:B58"/>
    <mergeCell ref="A59:B59"/>
  </mergeCells>
  <printOptions horizontalCentered="1" verticalCentered="1"/>
  <pageMargins left="0.25" right="0.25" top="0.75" bottom="0.75" header="0.3" footer="0.3"/>
  <pageSetup paperSize="9" scale="70" orientation="portrait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1"/>
  <sheetViews>
    <sheetView zoomScale="90" zoomScaleNormal="90" zoomScaleSheetLayoutView="100" workbookViewId="0">
      <pane ySplit="3" topLeftCell="A4" activePane="bottomLeft" state="frozen"/>
      <selection pane="bottomLeft" activeCell="A23" sqref="A23:XFD23"/>
    </sheetView>
  </sheetViews>
  <sheetFormatPr defaultColWidth="9" defaultRowHeight="15" x14ac:dyDescent="0.2"/>
  <cols>
    <col min="1" max="1" width="6" style="8" customWidth="1"/>
    <col min="2" max="2" width="21.75" style="8" customWidth="1"/>
    <col min="3" max="6" width="9" style="19"/>
    <col min="7" max="7" width="9" style="28"/>
    <col min="8" max="8" width="10" style="19" customWidth="1"/>
    <col min="9" max="9" width="10.625" style="28" customWidth="1"/>
    <col min="10" max="11" width="9" style="19"/>
    <col min="12" max="12" width="9.625" style="28" customWidth="1"/>
    <col min="13" max="16384" width="9" style="8"/>
  </cols>
  <sheetData>
    <row r="1" spans="1:97" ht="33.75" customHeight="1" thickBot="1" x14ac:dyDescent="0.25">
      <c r="A1" s="748" t="s">
        <v>74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</row>
    <row r="2" spans="1:97" ht="37.5" customHeight="1" thickBot="1" x14ac:dyDescent="0.25">
      <c r="A2" s="723" t="s">
        <v>3</v>
      </c>
      <c r="B2" s="723" t="s">
        <v>4</v>
      </c>
      <c r="C2" s="770" t="s">
        <v>151</v>
      </c>
      <c r="D2" s="722"/>
      <c r="E2" s="771"/>
      <c r="F2" s="770" t="s">
        <v>153</v>
      </c>
      <c r="G2" s="771"/>
      <c r="H2" s="770" t="s">
        <v>152</v>
      </c>
      <c r="I2" s="722"/>
      <c r="J2" s="771"/>
      <c r="K2" s="770" t="s">
        <v>154</v>
      </c>
      <c r="L2" s="771"/>
    </row>
    <row r="3" spans="1:97" ht="21" customHeight="1" thickBot="1" x14ac:dyDescent="0.25">
      <c r="A3" s="724"/>
      <c r="B3" s="724"/>
      <c r="C3" s="319" t="s">
        <v>127</v>
      </c>
      <c r="D3" s="319" t="s">
        <v>135</v>
      </c>
      <c r="E3" s="319" t="s">
        <v>150</v>
      </c>
      <c r="F3" s="319" t="s">
        <v>127</v>
      </c>
      <c r="G3" s="320" t="s">
        <v>135</v>
      </c>
      <c r="H3" s="319" t="s">
        <v>127</v>
      </c>
      <c r="I3" s="320" t="s">
        <v>135</v>
      </c>
      <c r="J3" s="319" t="s">
        <v>150</v>
      </c>
      <c r="K3" s="319" t="s">
        <v>127</v>
      </c>
      <c r="L3" s="320" t="s">
        <v>135</v>
      </c>
    </row>
    <row r="4" spans="1:97" s="89" customFormat="1" ht="15.75" thickBot="1" x14ac:dyDescent="0.25">
      <c r="A4" s="113">
        <v>1</v>
      </c>
      <c r="B4" s="113">
        <v>2</v>
      </c>
      <c r="C4" s="114">
        <v>3</v>
      </c>
      <c r="D4" s="113">
        <v>4</v>
      </c>
      <c r="E4" s="113">
        <v>5</v>
      </c>
      <c r="F4" s="113">
        <v>6</v>
      </c>
      <c r="G4" s="64">
        <v>7</v>
      </c>
      <c r="H4" s="113">
        <v>8</v>
      </c>
      <c r="I4" s="64">
        <v>9</v>
      </c>
      <c r="J4" s="113">
        <v>10</v>
      </c>
      <c r="K4" s="113">
        <v>11</v>
      </c>
      <c r="L4" s="88">
        <v>12</v>
      </c>
    </row>
    <row r="5" spans="1:97" s="151" customFormat="1" ht="16.5" thickBot="1" x14ac:dyDescent="0.3">
      <c r="A5" s="758" t="s">
        <v>11</v>
      </c>
      <c r="B5" s="759"/>
      <c r="C5" s="403">
        <f>C6+C7+C8+C9+C10+C11+C12</f>
        <v>558.94100000000003</v>
      </c>
      <c r="D5" s="403">
        <f>D6+D7+D8+D9+D10+D11+D12</f>
        <v>562.9860000000001</v>
      </c>
      <c r="E5" s="403">
        <f t="shared" ref="E5" si="0">D5-C5</f>
        <v>4.0450000000000728</v>
      </c>
      <c r="F5" s="403">
        <v>20.53</v>
      </c>
      <c r="G5" s="418">
        <v>20.5</v>
      </c>
      <c r="H5" s="403">
        <f t="shared" ref="H5:J5" si="1">H6+H7+H8+H9+H10+H11+H12</f>
        <v>5467.2330000000002</v>
      </c>
      <c r="I5" s="585">
        <f t="shared" si="1"/>
        <v>5942.6710000000003</v>
      </c>
      <c r="J5" s="586">
        <f t="shared" si="1"/>
        <v>475.43800000000039</v>
      </c>
      <c r="K5" s="587">
        <v>9.7814134228836309</v>
      </c>
      <c r="L5" s="403">
        <f t="shared" ref="L5" si="2">I5/D5</f>
        <v>10.555628381522807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</row>
    <row r="6" spans="1:97" x14ac:dyDescent="0.2">
      <c r="A6" s="21">
        <v>1</v>
      </c>
      <c r="B6" s="1" t="s">
        <v>12</v>
      </c>
      <c r="C6" s="117">
        <v>67.804000000000002</v>
      </c>
      <c r="D6" s="117">
        <v>68.463000000000022</v>
      </c>
      <c r="E6" s="68">
        <f t="shared" ref="E6:E15" si="3">D6-C6</f>
        <v>0.65900000000002024</v>
      </c>
      <c r="F6" s="117">
        <v>33.243121335137573</v>
      </c>
      <c r="G6" s="117">
        <v>32.823219756353659</v>
      </c>
      <c r="H6" s="68">
        <v>670.20499999999993</v>
      </c>
      <c r="I6" s="424">
        <v>783.66399999999999</v>
      </c>
      <c r="J6" s="583">
        <f t="shared" ref="J6:J15" si="4">I6-H6</f>
        <v>113.45900000000006</v>
      </c>
      <c r="K6" s="427">
        <v>9.8844463453483549</v>
      </c>
      <c r="L6" s="582">
        <f t="shared" ref="L6:L15" si="5">I6/D6</f>
        <v>11.446533163898744</v>
      </c>
      <c r="CS6" s="152"/>
    </row>
    <row r="7" spans="1:97" x14ac:dyDescent="0.2">
      <c r="A7" s="16">
        <v>2</v>
      </c>
      <c r="B7" s="2" t="s">
        <v>13</v>
      </c>
      <c r="C7" s="118">
        <v>52.421999999999997</v>
      </c>
      <c r="D7" s="118">
        <v>52.433000000000007</v>
      </c>
      <c r="E7" s="22">
        <f t="shared" si="3"/>
        <v>1.1000000000009891E-2</v>
      </c>
      <c r="F7" s="118">
        <v>25.738947699196732</v>
      </c>
      <c r="G7" s="118">
        <v>25.713669198817136</v>
      </c>
      <c r="H7" s="22">
        <v>561.34100000000012</v>
      </c>
      <c r="I7" s="425">
        <v>607.63699999999983</v>
      </c>
      <c r="J7" s="583">
        <f t="shared" si="4"/>
        <v>46.295999999999708</v>
      </c>
      <c r="K7" s="428">
        <v>10.708118728777997</v>
      </c>
      <c r="L7" s="583">
        <f t="shared" si="5"/>
        <v>11.588827646711035</v>
      </c>
      <c r="CS7" s="152"/>
    </row>
    <row r="8" spans="1:97" x14ac:dyDescent="0.2">
      <c r="A8" s="16">
        <v>3</v>
      </c>
      <c r="B8" s="2" t="s">
        <v>14</v>
      </c>
      <c r="C8" s="118">
        <v>35.402000000000015</v>
      </c>
      <c r="D8" s="118">
        <v>35.53700000000002</v>
      </c>
      <c r="E8" s="22">
        <f t="shared" si="3"/>
        <v>0.13500000000000512</v>
      </c>
      <c r="F8" s="118">
        <v>30.266656407362774</v>
      </c>
      <c r="G8" s="118">
        <v>30.285753244871714</v>
      </c>
      <c r="H8" s="22">
        <v>314.54900000000004</v>
      </c>
      <c r="I8" s="425">
        <v>339.19999999999993</v>
      </c>
      <c r="J8" s="583">
        <f t="shared" si="4"/>
        <v>24.650999999999897</v>
      </c>
      <c r="K8" s="428">
        <v>8.8850629907914787</v>
      </c>
      <c r="L8" s="583">
        <f t="shared" si="5"/>
        <v>9.5449812871092021</v>
      </c>
      <c r="CS8" s="152"/>
    </row>
    <row r="9" spans="1:97" x14ac:dyDescent="0.2">
      <c r="A9" s="16">
        <v>4</v>
      </c>
      <c r="B9" s="2" t="s">
        <v>15</v>
      </c>
      <c r="C9" s="118">
        <v>22.631999999999998</v>
      </c>
      <c r="D9" s="118">
        <v>21.707000000000001</v>
      </c>
      <c r="E9" s="22">
        <f t="shared" si="3"/>
        <v>-0.92499999999999716</v>
      </c>
      <c r="F9" s="118">
        <v>33.583119407636033</v>
      </c>
      <c r="G9" s="118">
        <v>31.69599182302694</v>
      </c>
      <c r="H9" s="22">
        <v>230.899</v>
      </c>
      <c r="I9" s="425">
        <v>218.99700000000007</v>
      </c>
      <c r="J9" s="583">
        <f t="shared" si="4"/>
        <v>-11.90199999999993</v>
      </c>
      <c r="K9" s="428">
        <v>10.202324142806646</v>
      </c>
      <c r="L9" s="583">
        <f t="shared" si="5"/>
        <v>10.088773206799653</v>
      </c>
      <c r="CS9" s="152"/>
    </row>
    <row r="10" spans="1:97" x14ac:dyDescent="0.2">
      <c r="A10" s="16">
        <v>5</v>
      </c>
      <c r="B10" s="2" t="s">
        <v>16</v>
      </c>
      <c r="C10" s="118">
        <v>161.43200000000002</v>
      </c>
      <c r="D10" s="118">
        <v>164.20500000000001</v>
      </c>
      <c r="E10" s="22">
        <f t="shared" si="3"/>
        <v>2.7729999999999961</v>
      </c>
      <c r="F10" s="118">
        <v>13.164946755328954</v>
      </c>
      <c r="G10" s="118">
        <v>13.201467392484076</v>
      </c>
      <c r="H10" s="22">
        <v>1726.0919999999996</v>
      </c>
      <c r="I10" s="425">
        <v>1884.5160000000001</v>
      </c>
      <c r="J10" s="583">
        <f t="shared" si="4"/>
        <v>158.42400000000043</v>
      </c>
      <c r="K10" s="428">
        <v>10.692378214975962</v>
      </c>
      <c r="L10" s="583">
        <f t="shared" si="5"/>
        <v>11.476605462683841</v>
      </c>
      <c r="CS10" s="152"/>
    </row>
    <row r="11" spans="1:97" s="10" customFormat="1" x14ac:dyDescent="0.2">
      <c r="A11" s="17">
        <v>6</v>
      </c>
      <c r="B11" s="3" t="s">
        <v>105</v>
      </c>
      <c r="C11" s="118">
        <v>104.23900000000002</v>
      </c>
      <c r="D11" s="118">
        <v>104.01899999999999</v>
      </c>
      <c r="E11" s="22">
        <f t="shared" si="3"/>
        <v>-0.22000000000002728</v>
      </c>
      <c r="F11" s="118">
        <v>30.477101022150499</v>
      </c>
      <c r="G11" s="118">
        <v>30.240630750848183</v>
      </c>
      <c r="H11" s="22">
        <v>1026.2850000000001</v>
      </c>
      <c r="I11" s="425">
        <v>1099.6270000000002</v>
      </c>
      <c r="J11" s="583">
        <f t="shared" si="4"/>
        <v>73.342000000000098</v>
      </c>
      <c r="K11" s="428">
        <v>9.8454992852962899</v>
      </c>
      <c r="L11" s="583">
        <f t="shared" si="5"/>
        <v>10.571405224045609</v>
      </c>
      <c r="CS11" s="153"/>
    </row>
    <row r="12" spans="1:97" s="10" customFormat="1" x14ac:dyDescent="0.2">
      <c r="A12" s="17">
        <v>7</v>
      </c>
      <c r="B12" s="3" t="s">
        <v>18</v>
      </c>
      <c r="C12" s="118">
        <v>115.01000000000002</v>
      </c>
      <c r="D12" s="118">
        <f>D13+D14+D15</f>
        <v>116.62200000000001</v>
      </c>
      <c r="E12" s="22">
        <f t="shared" si="3"/>
        <v>1.6119999999999948</v>
      </c>
      <c r="F12" s="118">
        <v>20.471953192724015</v>
      </c>
      <c r="G12" s="118">
        <v>20.8</v>
      </c>
      <c r="H12" s="22">
        <v>937.86199999999997</v>
      </c>
      <c r="I12" s="433">
        <f>I13+I14+I15</f>
        <v>1009.0300000000001</v>
      </c>
      <c r="J12" s="583">
        <f t="shared" si="4"/>
        <v>71.16800000000012</v>
      </c>
      <c r="K12" s="428">
        <v>8.1546126423789218</v>
      </c>
      <c r="L12" s="583">
        <f t="shared" si="5"/>
        <v>8.6521411054518005</v>
      </c>
      <c r="M12" s="154"/>
      <c r="CS12" s="153"/>
    </row>
    <row r="13" spans="1:97" x14ac:dyDescent="0.2">
      <c r="A13" s="7"/>
      <c r="B13" s="4" t="s">
        <v>71</v>
      </c>
      <c r="C13" s="118">
        <v>68.864000000000019</v>
      </c>
      <c r="D13" s="118">
        <v>71.990000000000009</v>
      </c>
      <c r="E13" s="22">
        <f t="shared" si="3"/>
        <v>3.1259999999999906</v>
      </c>
      <c r="F13" s="118">
        <v>19.1531495449792</v>
      </c>
      <c r="G13" s="340">
        <v>21.671202196320202</v>
      </c>
      <c r="H13" s="22">
        <v>543.99199999999996</v>
      </c>
      <c r="I13" s="433">
        <v>592.51200000000006</v>
      </c>
      <c r="J13" s="583">
        <f t="shared" si="4"/>
        <v>48.520000000000095</v>
      </c>
      <c r="K13" s="428">
        <v>7.8995120817843842</v>
      </c>
      <c r="L13" s="588">
        <f t="shared" si="5"/>
        <v>8.2304764550632026</v>
      </c>
      <c r="CS13" s="152"/>
    </row>
    <row r="14" spans="1:97" x14ac:dyDescent="0.2">
      <c r="A14" s="7"/>
      <c r="B14" s="4" t="s">
        <v>72</v>
      </c>
      <c r="C14" s="118">
        <v>23.25</v>
      </c>
      <c r="D14" s="118">
        <v>22.210000000000004</v>
      </c>
      <c r="E14" s="22">
        <f t="shared" si="3"/>
        <v>-1.0399999999999956</v>
      </c>
      <c r="F14" s="118">
        <v>18.494213101061927</v>
      </c>
      <c r="G14" s="340">
        <v>16.58390890423745</v>
      </c>
      <c r="H14" s="22">
        <v>213.16800000000003</v>
      </c>
      <c r="I14" s="433">
        <v>219.50000000000003</v>
      </c>
      <c r="J14" s="583">
        <f t="shared" si="4"/>
        <v>6.3319999999999936</v>
      </c>
      <c r="K14" s="428">
        <v>9.168516129032259</v>
      </c>
      <c r="L14" s="588">
        <f t="shared" si="5"/>
        <v>9.8829356145880229</v>
      </c>
      <c r="CS14" s="152"/>
    </row>
    <row r="15" spans="1:97" ht="15.75" thickBot="1" x14ac:dyDescent="0.25">
      <c r="A15" s="7"/>
      <c r="B15" s="18" t="s">
        <v>73</v>
      </c>
      <c r="C15" s="338">
        <v>22.895999999999997</v>
      </c>
      <c r="D15" s="338">
        <v>22.421999999999993</v>
      </c>
      <c r="E15" s="120">
        <f t="shared" si="3"/>
        <v>-0.47400000000000375</v>
      </c>
      <c r="F15" s="338">
        <v>29.916115713277751</v>
      </c>
      <c r="G15" s="589">
        <v>23.885207831774501</v>
      </c>
      <c r="H15" s="120">
        <v>180.70199999999997</v>
      </c>
      <c r="I15" s="434">
        <v>197.01800000000003</v>
      </c>
      <c r="J15" s="584">
        <f t="shared" si="4"/>
        <v>16.316000000000059</v>
      </c>
      <c r="K15" s="430">
        <v>7.8922955974842761</v>
      </c>
      <c r="L15" s="590">
        <f t="shared" si="5"/>
        <v>8.7868165194897898</v>
      </c>
      <c r="CS15" s="152"/>
    </row>
    <row r="16" spans="1:97" s="155" customFormat="1" ht="16.5" thickBot="1" x14ac:dyDescent="0.3">
      <c r="A16" s="760" t="s">
        <v>22</v>
      </c>
      <c r="B16" s="761"/>
      <c r="C16" s="403">
        <f>C17+C18+C19+C20+C21+C22+C23+C24+C25+C26+C27+C28+C29+C30+C31+C33+C34+C35+C36+C37+C38+C39+C40+C41+C42+C44+C43+C45+C46+C47+C48+C49+C50+C51+C52+C53+C54</f>
        <v>1060.8250000000003</v>
      </c>
      <c r="D16" s="403">
        <f t="shared" ref="D16:I16" si="6">D17+D18+D19+D20+D21+D22+D23+D24+D25+D26+D27+D28+D29+D30+D31+D33+D34+D35+D36+D37+D38+D39+D40+D41+D42+D44+D43+D45+D46+D47+D48+D49+D50+D51+D52+D53+D54</f>
        <v>1064.4639999999999</v>
      </c>
      <c r="E16" s="403">
        <f t="shared" ref="E16" si="7">E17+E18+E19+E20+E21+E22+E23+E24+E25+E26+E27+E28+E29+E30+E31+E33+E34+E35+E36+E37+E38+E39+E40+E41+E42+E44+E43+E45+E46+E47+E48+E49+E50+E51+E52+E53+E54</f>
        <v>3.6390000000000384</v>
      </c>
      <c r="F16" s="403">
        <v>34.4</v>
      </c>
      <c r="G16" s="418">
        <v>34.6</v>
      </c>
      <c r="H16" s="403">
        <f t="shared" si="6"/>
        <v>13647.666999999999</v>
      </c>
      <c r="I16" s="403">
        <f t="shared" si="6"/>
        <v>15321.704</v>
      </c>
      <c r="J16" s="591">
        <f t="shared" ref="J16:J60" si="8">I16-H16</f>
        <v>1674.0370000000003</v>
      </c>
      <c r="K16" s="403">
        <v>12.865144580868659</v>
      </c>
      <c r="L16" s="403">
        <f t="shared" ref="L16:L61" si="9">I16/D16</f>
        <v>14.393820739827746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</row>
    <row r="17" spans="1:97" x14ac:dyDescent="0.2">
      <c r="A17" s="21">
        <v>8</v>
      </c>
      <c r="B17" s="1" t="s">
        <v>23</v>
      </c>
      <c r="C17" s="117">
        <v>27.763000000000002</v>
      </c>
      <c r="D17" s="117">
        <v>28.160000000000007</v>
      </c>
      <c r="E17" s="68">
        <f>D17-C17</f>
        <v>0.39700000000000557</v>
      </c>
      <c r="F17" s="68">
        <v>28.46348640031167</v>
      </c>
      <c r="G17" s="68">
        <v>29.311044726405971</v>
      </c>
      <c r="H17" s="68">
        <v>397.25600000000009</v>
      </c>
      <c r="I17" s="68">
        <v>414.88499999999999</v>
      </c>
      <c r="J17" s="582">
        <f t="shared" si="8"/>
        <v>17.628999999999905</v>
      </c>
      <c r="K17" s="68">
        <v>14.308828296653822</v>
      </c>
      <c r="L17" s="582">
        <f t="shared" si="9"/>
        <v>14.733132102272723</v>
      </c>
      <c r="CS17" s="152"/>
    </row>
    <row r="18" spans="1:97" x14ac:dyDescent="0.2">
      <c r="A18" s="16">
        <v>9</v>
      </c>
      <c r="B18" s="2" t="s">
        <v>24</v>
      </c>
      <c r="C18" s="118">
        <v>32.568000000000005</v>
      </c>
      <c r="D18" s="118">
        <v>32.600999999999999</v>
      </c>
      <c r="E18" s="22">
        <f t="shared" ref="E18:E31" si="10">D18-C18</f>
        <v>3.2999999999994145E-2</v>
      </c>
      <c r="F18" s="22">
        <v>33.47380105659137</v>
      </c>
      <c r="G18" s="22">
        <v>33.663417454875884</v>
      </c>
      <c r="H18" s="22">
        <v>475.58200000000005</v>
      </c>
      <c r="I18" s="22">
        <v>531.23799999999994</v>
      </c>
      <c r="J18" s="583">
        <f t="shared" si="8"/>
        <v>55.655999999999892</v>
      </c>
      <c r="K18" s="22">
        <v>14.60273888479489</v>
      </c>
      <c r="L18" s="583">
        <f t="shared" si="9"/>
        <v>16.295144320726358</v>
      </c>
    </row>
    <row r="19" spans="1:97" x14ac:dyDescent="0.2">
      <c r="A19" s="16">
        <v>10</v>
      </c>
      <c r="B19" s="2" t="s">
        <v>25</v>
      </c>
      <c r="C19" s="118">
        <v>18.363</v>
      </c>
      <c r="D19" s="118">
        <v>17.707000000000001</v>
      </c>
      <c r="E19" s="22">
        <f t="shared" si="10"/>
        <v>-0.65599999999999881</v>
      </c>
      <c r="F19" s="22">
        <v>62.062322563201299</v>
      </c>
      <c r="G19" s="22">
        <v>60.359285519498229</v>
      </c>
      <c r="H19" s="22">
        <v>250.40199999999999</v>
      </c>
      <c r="I19" s="22">
        <v>275.81900000000002</v>
      </c>
      <c r="J19" s="583">
        <f t="shared" si="8"/>
        <v>25.41700000000003</v>
      </c>
      <c r="K19" s="22">
        <v>13.636225017698633</v>
      </c>
      <c r="L19" s="583">
        <f t="shared" si="9"/>
        <v>15.576834020443892</v>
      </c>
    </row>
    <row r="20" spans="1:97" x14ac:dyDescent="0.2">
      <c r="A20" s="16">
        <v>11</v>
      </c>
      <c r="B20" s="2" t="s">
        <v>26</v>
      </c>
      <c r="C20" s="118">
        <v>41.052</v>
      </c>
      <c r="D20" s="118">
        <v>41.05599999999999</v>
      </c>
      <c r="E20" s="22">
        <f t="shared" si="10"/>
        <v>3.9999999999906777E-3</v>
      </c>
      <c r="F20" s="22">
        <v>38.800412086613804</v>
      </c>
      <c r="G20" s="22">
        <v>39.196143013986337</v>
      </c>
      <c r="H20" s="22">
        <v>546.52899999999988</v>
      </c>
      <c r="I20" s="22">
        <v>596.12099999999998</v>
      </c>
      <c r="J20" s="583">
        <f t="shared" si="8"/>
        <v>49.592000000000098</v>
      </c>
      <c r="K20" s="22">
        <v>13.313090714216113</v>
      </c>
      <c r="L20" s="583">
        <f t="shared" si="9"/>
        <v>14.519704793452847</v>
      </c>
    </row>
    <row r="21" spans="1:97" x14ac:dyDescent="0.2">
      <c r="A21" s="25">
        <v>12</v>
      </c>
      <c r="B21" s="5" t="s">
        <v>27</v>
      </c>
      <c r="C21" s="118">
        <v>17.253000000000004</v>
      </c>
      <c r="D21" s="118">
        <v>17.68</v>
      </c>
      <c r="E21" s="22">
        <f t="shared" si="10"/>
        <v>0.42699999999999605</v>
      </c>
      <c r="F21" s="22">
        <v>37.263498920086406</v>
      </c>
      <c r="G21" s="22">
        <v>38.214633091970171</v>
      </c>
      <c r="H21" s="22">
        <v>179.23099999999999</v>
      </c>
      <c r="I21" s="22">
        <v>226.31299999999999</v>
      </c>
      <c r="J21" s="583">
        <f t="shared" si="8"/>
        <v>47.081999999999994</v>
      </c>
      <c r="K21" s="22">
        <v>10.388396220947079</v>
      </c>
      <c r="L21" s="583">
        <f t="shared" si="9"/>
        <v>12.800509049773755</v>
      </c>
    </row>
    <row r="22" spans="1:97" x14ac:dyDescent="0.2">
      <c r="A22" s="26">
        <v>13</v>
      </c>
      <c r="B22" s="6" t="s">
        <v>28</v>
      </c>
      <c r="C22" s="118">
        <v>30.863999999999994</v>
      </c>
      <c r="D22" s="118">
        <v>31.167999999999999</v>
      </c>
      <c r="E22" s="22">
        <f t="shared" si="10"/>
        <v>0.3040000000000056</v>
      </c>
      <c r="F22" s="22">
        <v>56.485057008473483</v>
      </c>
      <c r="G22" s="22">
        <v>57.360546220807187</v>
      </c>
      <c r="H22" s="22">
        <v>371.9899999999999</v>
      </c>
      <c r="I22" s="22">
        <v>425.76800000000003</v>
      </c>
      <c r="J22" s="583">
        <f t="shared" si="8"/>
        <v>53.778000000000134</v>
      </c>
      <c r="K22" s="22">
        <v>12.052553136340071</v>
      </c>
      <c r="L22" s="583">
        <f t="shared" si="9"/>
        <v>13.660420944558522</v>
      </c>
    </row>
    <row r="23" spans="1:97" x14ac:dyDescent="0.2">
      <c r="A23" s="25">
        <v>14</v>
      </c>
      <c r="B23" s="5" t="s">
        <v>29</v>
      </c>
      <c r="C23" s="118">
        <v>42.146999999999998</v>
      </c>
      <c r="D23" s="118">
        <v>42.168999999999997</v>
      </c>
      <c r="E23" s="22">
        <f t="shared" si="10"/>
        <v>2.1999999999998465E-2</v>
      </c>
      <c r="F23" s="22">
        <v>43.287629024803572</v>
      </c>
      <c r="G23" s="22">
        <v>43.518059855521159</v>
      </c>
      <c r="H23" s="22">
        <v>518.9430000000001</v>
      </c>
      <c r="I23" s="22">
        <v>595.94599999999991</v>
      </c>
      <c r="J23" s="583">
        <f t="shared" si="8"/>
        <v>77.002999999999815</v>
      </c>
      <c r="K23" s="22">
        <v>12.312691294754078</v>
      </c>
      <c r="L23" s="583">
        <f t="shared" si="9"/>
        <v>14.132324693495221</v>
      </c>
    </row>
    <row r="24" spans="1:97" x14ac:dyDescent="0.2">
      <c r="A24" s="25">
        <v>15</v>
      </c>
      <c r="B24" s="5" t="s">
        <v>30</v>
      </c>
      <c r="C24" s="118">
        <v>25.283999999999995</v>
      </c>
      <c r="D24" s="118">
        <v>25.571999999999992</v>
      </c>
      <c r="E24" s="22">
        <f t="shared" si="10"/>
        <v>0.2879999999999967</v>
      </c>
      <c r="F24" s="22">
        <v>17.152044284347841</v>
      </c>
      <c r="G24" s="22">
        <v>17.3825562662715</v>
      </c>
      <c r="H24" s="22">
        <v>224.74799999999999</v>
      </c>
      <c r="I24" s="22">
        <v>230.74</v>
      </c>
      <c r="J24" s="583">
        <f t="shared" si="8"/>
        <v>5.9920000000000186</v>
      </c>
      <c r="K24" s="22">
        <v>8.8889416231608926</v>
      </c>
      <c r="L24" s="583">
        <f t="shared" si="9"/>
        <v>9.0231503206632286</v>
      </c>
    </row>
    <row r="25" spans="1:97" ht="15" customHeight="1" x14ac:dyDescent="0.2">
      <c r="A25" s="25">
        <v>16</v>
      </c>
      <c r="B25" s="5" t="s">
        <v>31</v>
      </c>
      <c r="C25" s="118">
        <v>46.969999999999992</v>
      </c>
      <c r="D25" s="118">
        <v>47.097000000000001</v>
      </c>
      <c r="E25" s="22">
        <f t="shared" si="10"/>
        <v>0.12700000000000955</v>
      </c>
      <c r="F25" s="22">
        <v>34.953378131999784</v>
      </c>
      <c r="G25" s="22">
        <v>35.116353631530679</v>
      </c>
      <c r="H25" s="22">
        <v>543.64299999999992</v>
      </c>
      <c r="I25" s="22">
        <v>624.77599999999995</v>
      </c>
      <c r="J25" s="583">
        <f t="shared" si="8"/>
        <v>81.133000000000038</v>
      </c>
      <c r="K25" s="22">
        <v>11.574260166063445</v>
      </c>
      <c r="L25" s="583">
        <f t="shared" si="9"/>
        <v>13.265728178015584</v>
      </c>
    </row>
    <row r="26" spans="1:97" x14ac:dyDescent="0.2">
      <c r="A26" s="25">
        <v>17</v>
      </c>
      <c r="B26" s="5" t="s">
        <v>32</v>
      </c>
      <c r="C26" s="118">
        <v>52.80299999999999</v>
      </c>
      <c r="D26" s="118">
        <v>52.285999999999994</v>
      </c>
      <c r="E26" s="22">
        <f t="shared" si="10"/>
        <v>-0.51699999999999591</v>
      </c>
      <c r="F26" s="22">
        <v>45.159331543027207</v>
      </c>
      <c r="G26" s="22">
        <v>45.085409283355311</v>
      </c>
      <c r="H26" s="22">
        <v>470.59999999999997</v>
      </c>
      <c r="I26" s="22">
        <v>482.5929999999999</v>
      </c>
      <c r="J26" s="583">
        <f t="shared" si="8"/>
        <v>11.992999999999938</v>
      </c>
      <c r="K26" s="22">
        <v>8.9123724030831593</v>
      </c>
      <c r="L26" s="583">
        <f t="shared" si="9"/>
        <v>9.2298703285774391</v>
      </c>
    </row>
    <row r="27" spans="1:97" x14ac:dyDescent="0.2">
      <c r="A27" s="27">
        <v>18</v>
      </c>
      <c r="B27" s="14" t="s">
        <v>33</v>
      </c>
      <c r="C27" s="118">
        <v>17.75</v>
      </c>
      <c r="D27" s="118">
        <v>17.659000000000002</v>
      </c>
      <c r="E27" s="22">
        <f t="shared" si="10"/>
        <v>-9.0999999999997527E-2</v>
      </c>
      <c r="F27" s="22">
        <v>35.48935319404179</v>
      </c>
      <c r="G27" s="22">
        <v>35.4491618990264</v>
      </c>
      <c r="H27" s="22">
        <v>308.28099999999995</v>
      </c>
      <c r="I27" s="22">
        <v>350.19299999999998</v>
      </c>
      <c r="J27" s="583">
        <f t="shared" si="8"/>
        <v>41.912000000000035</v>
      </c>
      <c r="K27" s="22">
        <v>17.367943661971829</v>
      </c>
      <c r="L27" s="583">
        <f t="shared" si="9"/>
        <v>19.830851124072709</v>
      </c>
    </row>
    <row r="28" spans="1:97" x14ac:dyDescent="0.2">
      <c r="A28" s="25">
        <v>19</v>
      </c>
      <c r="B28" s="5" t="s">
        <v>34</v>
      </c>
      <c r="C28" s="118">
        <v>32.141999999999996</v>
      </c>
      <c r="D28" s="118">
        <v>32.464000000000006</v>
      </c>
      <c r="E28" s="22">
        <f t="shared" si="10"/>
        <v>0.32200000000000983</v>
      </c>
      <c r="F28" s="22">
        <v>33.053278899252383</v>
      </c>
      <c r="G28" s="22">
        <v>33.440461475072112</v>
      </c>
      <c r="H28" s="22">
        <v>412.53899999999993</v>
      </c>
      <c r="I28" s="22">
        <v>489.01600000000008</v>
      </c>
      <c r="J28" s="583">
        <f t="shared" si="8"/>
        <v>76.477000000000146</v>
      </c>
      <c r="K28" s="22">
        <v>12.834888930371475</v>
      </c>
      <c r="L28" s="583">
        <f t="shared" si="9"/>
        <v>15.063331690487924</v>
      </c>
    </row>
    <row r="29" spans="1:97" x14ac:dyDescent="0.2">
      <c r="A29" s="26">
        <v>20</v>
      </c>
      <c r="B29" s="6" t="s">
        <v>35</v>
      </c>
      <c r="C29" s="118">
        <v>30.517000000000003</v>
      </c>
      <c r="D29" s="118">
        <v>29.847000000000005</v>
      </c>
      <c r="E29" s="22">
        <f t="shared" si="10"/>
        <v>-0.66999999999999815</v>
      </c>
      <c r="F29" s="22">
        <v>36.607367777071367</v>
      </c>
      <c r="G29" s="22">
        <v>35.876385316248772</v>
      </c>
      <c r="H29" s="22">
        <v>299.85000000000002</v>
      </c>
      <c r="I29" s="22">
        <v>282.78900000000004</v>
      </c>
      <c r="J29" s="583">
        <f t="shared" si="8"/>
        <v>-17.060999999999979</v>
      </c>
      <c r="K29" s="22">
        <v>9.8256709375102407</v>
      </c>
      <c r="L29" s="583">
        <f t="shared" si="9"/>
        <v>9.4746205648808921</v>
      </c>
    </row>
    <row r="30" spans="1:97" x14ac:dyDescent="0.2">
      <c r="A30" s="26">
        <v>21</v>
      </c>
      <c r="B30" s="6" t="s">
        <v>36</v>
      </c>
      <c r="C30" s="118">
        <v>28.769000000000005</v>
      </c>
      <c r="D30" s="118">
        <v>28.794999999999995</v>
      </c>
      <c r="E30" s="22">
        <f t="shared" si="10"/>
        <v>2.5999999999989143E-2</v>
      </c>
      <c r="F30" s="22">
        <v>28.542656732114338</v>
      </c>
      <c r="G30" s="22">
        <v>28.539570840973283</v>
      </c>
      <c r="H30" s="22">
        <v>246.154</v>
      </c>
      <c r="I30" s="22">
        <v>371.92900000000003</v>
      </c>
      <c r="J30" s="583">
        <f t="shared" si="8"/>
        <v>125.77500000000003</v>
      </c>
      <c r="K30" s="22">
        <v>8.5562237130244334</v>
      </c>
      <c r="L30" s="583">
        <f t="shared" si="9"/>
        <v>12.916443827053312</v>
      </c>
    </row>
    <row r="31" spans="1:97" ht="15.75" thickBot="1" x14ac:dyDescent="0.25">
      <c r="A31" s="27">
        <v>22</v>
      </c>
      <c r="B31" s="14" t="s">
        <v>37</v>
      </c>
      <c r="C31" s="338">
        <v>15.649999999999999</v>
      </c>
      <c r="D31" s="338">
        <v>14.771999999999998</v>
      </c>
      <c r="E31" s="120">
        <f t="shared" si="10"/>
        <v>-0.87800000000000011</v>
      </c>
      <c r="F31" s="120">
        <v>46.673227759386826</v>
      </c>
      <c r="G31" s="120">
        <v>44.359028257409683</v>
      </c>
      <c r="H31" s="120">
        <v>228.06899999999999</v>
      </c>
      <c r="I31" s="120">
        <v>252.358</v>
      </c>
      <c r="J31" s="584">
        <f t="shared" si="8"/>
        <v>24.289000000000016</v>
      </c>
      <c r="K31" s="120">
        <v>14.573099041533547</v>
      </c>
      <c r="L31" s="584">
        <f t="shared" si="9"/>
        <v>17.083536420254539</v>
      </c>
    </row>
    <row r="32" spans="1:97" s="115" customFormat="1" ht="15.75" thickBot="1" x14ac:dyDescent="0.25">
      <c r="A32" s="60">
        <v>1</v>
      </c>
      <c r="B32" s="61">
        <v>2</v>
      </c>
      <c r="C32" s="62">
        <v>3</v>
      </c>
      <c r="D32" s="113">
        <v>4</v>
      </c>
      <c r="E32" s="63">
        <v>5</v>
      </c>
      <c r="F32" s="64">
        <v>6</v>
      </c>
      <c r="G32" s="76">
        <v>7</v>
      </c>
      <c r="H32" s="64">
        <v>8</v>
      </c>
      <c r="I32" s="64">
        <v>9</v>
      </c>
      <c r="J32" s="63">
        <v>10</v>
      </c>
      <c r="K32" s="64">
        <v>11</v>
      </c>
      <c r="L32" s="63">
        <v>12</v>
      </c>
    </row>
    <row r="33" spans="1:12" x14ac:dyDescent="0.2">
      <c r="A33" s="26">
        <v>23</v>
      </c>
      <c r="B33" s="6" t="s">
        <v>38</v>
      </c>
      <c r="C33" s="117">
        <v>37.176000000000002</v>
      </c>
      <c r="D33" s="117">
        <v>39.304000000000002</v>
      </c>
      <c r="E33" s="68">
        <f>D33-C33</f>
        <v>2.1280000000000001</v>
      </c>
      <c r="F33" s="68">
        <v>28.421583767832296</v>
      </c>
      <c r="G33" s="68">
        <v>29.935413112356812</v>
      </c>
      <c r="H33" s="68">
        <v>354.27199999999993</v>
      </c>
      <c r="I33" s="68">
        <v>421.19100000000003</v>
      </c>
      <c r="J33" s="582">
        <f t="shared" si="8"/>
        <v>66.919000000000096</v>
      </c>
      <c r="K33" s="68">
        <v>9.5295889821390123</v>
      </c>
      <c r="L33" s="582">
        <f t="shared" si="9"/>
        <v>10.716237533075514</v>
      </c>
    </row>
    <row r="34" spans="1:12" x14ac:dyDescent="0.2">
      <c r="A34" s="25">
        <v>24</v>
      </c>
      <c r="B34" s="5" t="s">
        <v>39</v>
      </c>
      <c r="C34" s="118">
        <v>32.538999999999987</v>
      </c>
      <c r="D34" s="118">
        <v>32.966999999999992</v>
      </c>
      <c r="E34" s="22">
        <f t="shared" ref="E34:E61" si="11">D34-C34</f>
        <v>0.42800000000000438</v>
      </c>
      <c r="F34" s="22">
        <v>32.802072622431886</v>
      </c>
      <c r="G34" s="22">
        <v>33.314806580702523</v>
      </c>
      <c r="H34" s="22">
        <v>414.93099999999993</v>
      </c>
      <c r="I34" s="22">
        <v>459.67399999999981</v>
      </c>
      <c r="J34" s="583">
        <f t="shared" si="8"/>
        <v>44.742999999999881</v>
      </c>
      <c r="K34" s="22">
        <v>12.751805525676883</v>
      </c>
      <c r="L34" s="583">
        <f t="shared" si="9"/>
        <v>13.943458610125274</v>
      </c>
    </row>
    <row r="35" spans="1:12" x14ac:dyDescent="0.2">
      <c r="A35" s="25">
        <v>25</v>
      </c>
      <c r="B35" s="5" t="s">
        <v>40</v>
      </c>
      <c r="C35" s="118">
        <v>24.647999999999996</v>
      </c>
      <c r="D35" s="118">
        <v>24.701999999999998</v>
      </c>
      <c r="E35" s="22">
        <f t="shared" si="11"/>
        <v>5.4000000000002046E-2</v>
      </c>
      <c r="F35" s="22">
        <v>38.744969818913475</v>
      </c>
      <c r="G35" s="22">
        <v>39.096578139343485</v>
      </c>
      <c r="H35" s="22">
        <v>235.62299999999996</v>
      </c>
      <c r="I35" s="22">
        <v>267.45800000000003</v>
      </c>
      <c r="J35" s="583">
        <f t="shared" si="8"/>
        <v>31.835000000000065</v>
      </c>
      <c r="K35" s="22">
        <v>9.5595180136319371</v>
      </c>
      <c r="L35" s="583">
        <f t="shared" si="9"/>
        <v>10.827382398186383</v>
      </c>
    </row>
    <row r="36" spans="1:12" x14ac:dyDescent="0.2">
      <c r="A36" s="26">
        <v>26</v>
      </c>
      <c r="B36" s="6" t="s">
        <v>41</v>
      </c>
      <c r="C36" s="118">
        <v>33.619999999999997</v>
      </c>
      <c r="D36" s="118">
        <v>33.162999999999997</v>
      </c>
      <c r="E36" s="22">
        <f t="shared" si="11"/>
        <v>-0.45700000000000074</v>
      </c>
      <c r="F36" s="22">
        <v>37.530698816700152</v>
      </c>
      <c r="G36" s="22">
        <v>37.393726180005856</v>
      </c>
      <c r="H36" s="22">
        <v>391.82</v>
      </c>
      <c r="I36" s="22">
        <v>432.28299999999996</v>
      </c>
      <c r="J36" s="583">
        <f t="shared" si="8"/>
        <v>40.462999999999965</v>
      </c>
      <c r="K36" s="22">
        <v>11.654372397382511</v>
      </c>
      <c r="L36" s="583">
        <f t="shared" si="9"/>
        <v>13.035099357717939</v>
      </c>
    </row>
    <row r="37" spans="1:12" x14ac:dyDescent="0.2">
      <c r="A37" s="25">
        <v>27</v>
      </c>
      <c r="B37" s="5" t="s">
        <v>42</v>
      </c>
      <c r="C37" s="118">
        <v>23.537000000000003</v>
      </c>
      <c r="D37" s="118">
        <v>23.539000000000005</v>
      </c>
      <c r="E37" s="22">
        <f t="shared" si="11"/>
        <v>2.0000000000024443E-3</v>
      </c>
      <c r="F37" s="22">
        <v>39.946708304339715</v>
      </c>
      <c r="G37" s="22">
        <v>40.095046671663155</v>
      </c>
      <c r="H37" s="22">
        <v>275.02999999999997</v>
      </c>
      <c r="I37" s="22">
        <v>312.79100000000005</v>
      </c>
      <c r="J37" s="583">
        <f t="shared" si="8"/>
        <v>37.761000000000081</v>
      </c>
      <c r="K37" s="22">
        <v>11.685006585376213</v>
      </c>
      <c r="L37" s="583">
        <f t="shared" si="9"/>
        <v>13.288202557457835</v>
      </c>
    </row>
    <row r="38" spans="1:12" x14ac:dyDescent="0.2">
      <c r="A38" s="26">
        <v>28</v>
      </c>
      <c r="B38" s="6" t="s">
        <v>43</v>
      </c>
      <c r="C38" s="118">
        <v>29.337999999999997</v>
      </c>
      <c r="D38" s="118">
        <v>29.417999999999999</v>
      </c>
      <c r="E38" s="22">
        <f t="shared" si="11"/>
        <v>8.0000000000001847E-2</v>
      </c>
      <c r="F38" s="22">
        <v>42.722546635406495</v>
      </c>
      <c r="G38" s="22">
        <v>42.945985401459851</v>
      </c>
      <c r="H38" s="22">
        <v>392.16500000000002</v>
      </c>
      <c r="I38" s="22">
        <v>458.15599999999995</v>
      </c>
      <c r="J38" s="583">
        <f t="shared" si="8"/>
        <v>65.990999999999929</v>
      </c>
      <c r="K38" s="22">
        <v>13.367134774013227</v>
      </c>
      <c r="L38" s="583">
        <f t="shared" si="9"/>
        <v>15.574002311509959</v>
      </c>
    </row>
    <row r="39" spans="1:12" x14ac:dyDescent="0.2">
      <c r="A39" s="25">
        <v>29</v>
      </c>
      <c r="B39" s="5" t="s">
        <v>44</v>
      </c>
      <c r="C39" s="118">
        <v>27.040000000000006</v>
      </c>
      <c r="D39" s="118">
        <v>27.071000000000002</v>
      </c>
      <c r="E39" s="22">
        <f t="shared" si="11"/>
        <v>3.0999999999995254E-2</v>
      </c>
      <c r="F39" s="22">
        <v>32.575173477255213</v>
      </c>
      <c r="G39" s="22">
        <v>32.956745109019856</v>
      </c>
      <c r="H39" s="22">
        <v>366.74199999999996</v>
      </c>
      <c r="I39" s="22">
        <v>378.08600000000007</v>
      </c>
      <c r="J39" s="583">
        <f t="shared" si="8"/>
        <v>11.344000000000108</v>
      </c>
      <c r="K39" s="22">
        <v>13.562943786982244</v>
      </c>
      <c r="L39" s="583">
        <f t="shared" si="9"/>
        <v>13.966458571903514</v>
      </c>
    </row>
    <row r="40" spans="1:12" x14ac:dyDescent="0.2">
      <c r="A40" s="25">
        <v>30</v>
      </c>
      <c r="B40" s="5" t="s">
        <v>45</v>
      </c>
      <c r="C40" s="118">
        <v>16.013000000000002</v>
      </c>
      <c r="D40" s="118">
        <v>16.015000000000001</v>
      </c>
      <c r="E40" s="22">
        <f t="shared" si="11"/>
        <v>1.9999999999988916E-3</v>
      </c>
      <c r="F40" s="22">
        <v>38.906166480392642</v>
      </c>
      <c r="G40" s="22">
        <v>39.0619283397156</v>
      </c>
      <c r="H40" s="22">
        <v>228.23600000000002</v>
      </c>
      <c r="I40" s="22">
        <v>263.10300000000007</v>
      </c>
      <c r="J40" s="583">
        <f t="shared" si="8"/>
        <v>34.867000000000047</v>
      </c>
      <c r="K40" s="22">
        <v>14.253169299943796</v>
      </c>
      <c r="L40" s="583">
        <f t="shared" si="9"/>
        <v>16.4285357477365</v>
      </c>
    </row>
    <row r="41" spans="1:12" x14ac:dyDescent="0.2">
      <c r="A41" s="25">
        <v>31</v>
      </c>
      <c r="B41" s="5" t="s">
        <v>46</v>
      </c>
      <c r="C41" s="118">
        <v>26.254999999999999</v>
      </c>
      <c r="D41" s="118">
        <v>26.452000000000009</v>
      </c>
      <c r="E41" s="22">
        <f t="shared" si="11"/>
        <v>0.19700000000000983</v>
      </c>
      <c r="F41" s="22">
        <v>41.327582678776622</v>
      </c>
      <c r="G41" s="22">
        <v>42.048706046925687</v>
      </c>
      <c r="H41" s="22">
        <v>205.32399999999998</v>
      </c>
      <c r="I41" s="22">
        <v>210.50900000000001</v>
      </c>
      <c r="J41" s="583">
        <f t="shared" si="8"/>
        <v>5.1850000000000307</v>
      </c>
      <c r="K41" s="22">
        <v>7.8203770710340885</v>
      </c>
      <c r="L41" s="583">
        <f t="shared" si="9"/>
        <v>7.9581506124300603</v>
      </c>
    </row>
    <row r="42" spans="1:12" x14ac:dyDescent="0.2">
      <c r="A42" s="25">
        <v>32</v>
      </c>
      <c r="B42" s="5" t="s">
        <v>47</v>
      </c>
      <c r="C42" s="118">
        <v>17.886000000000003</v>
      </c>
      <c r="D42" s="118">
        <v>18.010000000000002</v>
      </c>
      <c r="E42" s="22">
        <f t="shared" si="11"/>
        <v>0.12399999999999878</v>
      </c>
      <c r="F42" s="22">
        <v>29.251300166813859</v>
      </c>
      <c r="G42" s="22">
        <v>29.72535815673071</v>
      </c>
      <c r="H42" s="22">
        <v>284.01599999999996</v>
      </c>
      <c r="I42" s="22">
        <v>317.88</v>
      </c>
      <c r="J42" s="583">
        <f t="shared" si="8"/>
        <v>33.864000000000033</v>
      </c>
      <c r="K42" s="22">
        <v>15.879235155987919</v>
      </c>
      <c r="L42" s="583">
        <f t="shared" si="9"/>
        <v>17.650194336479732</v>
      </c>
    </row>
    <row r="43" spans="1:12" x14ac:dyDescent="0.2">
      <c r="A43" s="25">
        <v>33</v>
      </c>
      <c r="B43" s="5" t="s">
        <v>48</v>
      </c>
      <c r="C43" s="118">
        <v>20.653000000000002</v>
      </c>
      <c r="D43" s="118">
        <v>20.679000000000002</v>
      </c>
      <c r="E43" s="22">
        <f t="shared" si="11"/>
        <v>2.5999999999999801E-2</v>
      </c>
      <c r="F43" s="22">
        <v>36.829716282968064</v>
      </c>
      <c r="G43" s="22">
        <v>37.126339790660516</v>
      </c>
      <c r="H43" s="22">
        <v>278.29999999999995</v>
      </c>
      <c r="I43" s="22">
        <v>307.87799999999999</v>
      </c>
      <c r="J43" s="583">
        <f t="shared" si="8"/>
        <v>29.578000000000031</v>
      </c>
      <c r="K43" s="22">
        <v>13.475039945770586</v>
      </c>
      <c r="L43" s="583">
        <f t="shared" si="9"/>
        <v>14.888437545335846</v>
      </c>
    </row>
    <row r="44" spans="1:12" x14ac:dyDescent="0.2">
      <c r="A44" s="26">
        <v>34</v>
      </c>
      <c r="B44" s="6" t="s">
        <v>49</v>
      </c>
      <c r="C44" s="118">
        <v>31.653000000000002</v>
      </c>
      <c r="D44" s="118">
        <v>32.158999999999999</v>
      </c>
      <c r="E44" s="22">
        <f t="shared" si="11"/>
        <v>0.50599999999999667</v>
      </c>
      <c r="F44" s="22">
        <v>25.82885213261634</v>
      </c>
      <c r="G44" s="22">
        <v>25.965249406559337</v>
      </c>
      <c r="H44" s="22">
        <v>450.74900000000008</v>
      </c>
      <c r="I44" s="22">
        <v>527.29599999999994</v>
      </c>
      <c r="J44" s="583">
        <f t="shared" si="8"/>
        <v>76.546999999999855</v>
      </c>
      <c r="K44" s="22">
        <v>14.240324771743596</v>
      </c>
      <c r="L44" s="583">
        <f t="shared" si="9"/>
        <v>16.396529742840261</v>
      </c>
    </row>
    <row r="45" spans="1:12" x14ac:dyDescent="0.2">
      <c r="A45" s="25">
        <v>35</v>
      </c>
      <c r="B45" s="5" t="s">
        <v>50</v>
      </c>
      <c r="C45" s="118">
        <v>35.166999999999987</v>
      </c>
      <c r="D45" s="118">
        <v>34.635999999999996</v>
      </c>
      <c r="E45" s="22">
        <f t="shared" si="11"/>
        <v>-0.5309999999999917</v>
      </c>
      <c r="F45" s="22">
        <v>27.832342722373024</v>
      </c>
      <c r="G45" s="22">
        <v>27.574676772180112</v>
      </c>
      <c r="H45" s="22">
        <v>384.37700000000001</v>
      </c>
      <c r="I45" s="22">
        <v>372.67600000000004</v>
      </c>
      <c r="J45" s="583">
        <f t="shared" si="8"/>
        <v>-11.700999999999965</v>
      </c>
      <c r="K45" s="22">
        <v>10.930048056416531</v>
      </c>
      <c r="L45" s="583">
        <f t="shared" si="9"/>
        <v>10.759787504330756</v>
      </c>
    </row>
    <row r="46" spans="1:12" x14ac:dyDescent="0.2">
      <c r="A46" s="25">
        <v>36</v>
      </c>
      <c r="B46" s="5" t="s">
        <v>51</v>
      </c>
      <c r="C46" s="118">
        <v>15.913</v>
      </c>
      <c r="D46" s="118">
        <v>15.919</v>
      </c>
      <c r="E46" s="22">
        <f t="shared" si="11"/>
        <v>6.0000000000002274E-3</v>
      </c>
      <c r="F46" s="22">
        <v>40.314653425212811</v>
      </c>
      <c r="G46" s="22">
        <v>40.446669038060875</v>
      </c>
      <c r="H46" s="22">
        <v>210.45400000000001</v>
      </c>
      <c r="I46" s="22">
        <v>247.44200000000004</v>
      </c>
      <c r="J46" s="583">
        <f t="shared" si="8"/>
        <v>36.988000000000028</v>
      </c>
      <c r="K46" s="22">
        <v>13.225287500785521</v>
      </c>
      <c r="L46" s="583">
        <f t="shared" si="9"/>
        <v>15.543815566304417</v>
      </c>
    </row>
    <row r="47" spans="1:12" x14ac:dyDescent="0.2">
      <c r="A47" s="25">
        <v>37</v>
      </c>
      <c r="B47" s="5" t="s">
        <v>52</v>
      </c>
      <c r="C47" s="118">
        <v>16.474000000000004</v>
      </c>
      <c r="D47" s="118">
        <v>16.474000000000004</v>
      </c>
      <c r="E47" s="22">
        <f t="shared" si="11"/>
        <v>0</v>
      </c>
      <c r="F47" s="22">
        <v>34.280125684083494</v>
      </c>
      <c r="G47" s="22">
        <v>34.628158237692865</v>
      </c>
      <c r="H47" s="22">
        <v>266.40599999999995</v>
      </c>
      <c r="I47" s="22">
        <v>288.69200000000001</v>
      </c>
      <c r="J47" s="583">
        <f t="shared" si="8"/>
        <v>22.286000000000058</v>
      </c>
      <c r="K47" s="22">
        <v>16.1713002306665</v>
      </c>
      <c r="L47" s="583">
        <f t="shared" si="9"/>
        <v>17.524098579579942</v>
      </c>
    </row>
    <row r="48" spans="1:12" x14ac:dyDescent="0.2">
      <c r="A48" s="25">
        <v>38</v>
      </c>
      <c r="B48" s="5" t="s">
        <v>53</v>
      </c>
      <c r="C48" s="118">
        <v>27.666999999999998</v>
      </c>
      <c r="D48" s="118">
        <v>28.964000000000002</v>
      </c>
      <c r="E48" s="22">
        <f t="shared" si="11"/>
        <v>1.2970000000000041</v>
      </c>
      <c r="F48" s="22">
        <v>21.986204485131676</v>
      </c>
      <c r="G48" s="22">
        <v>22.794812063212241</v>
      </c>
      <c r="H48" s="22">
        <v>407.98299999999995</v>
      </c>
      <c r="I48" s="22">
        <v>485.07799999999997</v>
      </c>
      <c r="J48" s="583">
        <f t="shared" si="8"/>
        <v>77.095000000000027</v>
      </c>
      <c r="K48" s="22">
        <v>14.746195828965915</v>
      </c>
      <c r="L48" s="583">
        <f t="shared" si="9"/>
        <v>16.747617732357408</v>
      </c>
    </row>
    <row r="49" spans="1:12" x14ac:dyDescent="0.2">
      <c r="A49" s="25">
        <v>39</v>
      </c>
      <c r="B49" s="5" t="s">
        <v>54</v>
      </c>
      <c r="C49" s="118">
        <v>35.564</v>
      </c>
      <c r="D49" s="118">
        <v>36.085999999999991</v>
      </c>
      <c r="E49" s="22">
        <f t="shared" si="11"/>
        <v>0.52199999999999136</v>
      </c>
      <c r="F49" s="22">
        <v>33.567727259856341</v>
      </c>
      <c r="G49" s="22">
        <v>34.084554934260233</v>
      </c>
      <c r="H49" s="22">
        <v>570.20999999999992</v>
      </c>
      <c r="I49" s="22">
        <v>605.92100000000005</v>
      </c>
      <c r="J49" s="583">
        <f t="shared" si="8"/>
        <v>35.711000000000126</v>
      </c>
      <c r="K49" s="22">
        <v>16.033348329771677</v>
      </c>
      <c r="L49" s="583">
        <f t="shared" si="9"/>
        <v>16.791026991076876</v>
      </c>
    </row>
    <row r="50" spans="1:12" x14ac:dyDescent="0.2">
      <c r="A50" s="25">
        <v>40</v>
      </c>
      <c r="B50" s="5" t="s">
        <v>55</v>
      </c>
      <c r="C50" s="118">
        <v>46.322999999999986</v>
      </c>
      <c r="D50" s="118">
        <v>46.427000000000007</v>
      </c>
      <c r="E50" s="22">
        <f t="shared" si="11"/>
        <v>0.10400000000002052</v>
      </c>
      <c r="F50" s="22">
        <v>42.282099728908229</v>
      </c>
      <c r="G50" s="22">
        <v>42.648355686202471</v>
      </c>
      <c r="H50" s="22">
        <v>510.959</v>
      </c>
      <c r="I50" s="22">
        <v>593.53599999999994</v>
      </c>
      <c r="J50" s="583">
        <f t="shared" si="8"/>
        <v>82.576999999999941</v>
      </c>
      <c r="K50" s="22">
        <v>11.03035209291281</v>
      </c>
      <c r="L50" s="583">
        <f t="shared" si="9"/>
        <v>12.78428500656945</v>
      </c>
    </row>
    <row r="51" spans="1:12" x14ac:dyDescent="0.2">
      <c r="A51" s="25">
        <v>41</v>
      </c>
      <c r="B51" s="5" t="s">
        <v>56</v>
      </c>
      <c r="C51" s="118">
        <v>43.032000000000004</v>
      </c>
      <c r="D51" s="118">
        <v>42.903000000000006</v>
      </c>
      <c r="E51" s="22">
        <f t="shared" si="11"/>
        <v>-0.12899999999999778</v>
      </c>
      <c r="F51" s="22">
        <v>34.503163110672794</v>
      </c>
      <c r="G51" s="22">
        <v>34.50791454861335</v>
      </c>
      <c r="H51" s="22">
        <v>1098.8170000000002</v>
      </c>
      <c r="I51" s="22">
        <v>1278.2220000000002</v>
      </c>
      <c r="J51" s="583">
        <f t="shared" si="8"/>
        <v>179.40499999999997</v>
      </c>
      <c r="K51" s="22">
        <v>25.534881018776726</v>
      </c>
      <c r="L51" s="583">
        <f t="shared" si="9"/>
        <v>29.793301167750506</v>
      </c>
    </row>
    <row r="52" spans="1:12" x14ac:dyDescent="0.2">
      <c r="A52" s="16">
        <v>42</v>
      </c>
      <c r="B52" s="2" t="s">
        <v>57</v>
      </c>
      <c r="C52" s="118">
        <v>16.286000000000001</v>
      </c>
      <c r="D52" s="118">
        <v>16.601999999999997</v>
      </c>
      <c r="E52" s="22">
        <f t="shared" si="11"/>
        <v>0.3159999999999954</v>
      </c>
      <c r="F52" s="22">
        <v>41.905104981473862</v>
      </c>
      <c r="G52" s="22">
        <v>42.874851505604042</v>
      </c>
      <c r="H52" s="22">
        <v>217.6</v>
      </c>
      <c r="I52" s="22">
        <v>253.85</v>
      </c>
      <c r="J52" s="583">
        <f t="shared" si="8"/>
        <v>36.25</v>
      </c>
      <c r="K52" s="22">
        <v>13.361169102296449</v>
      </c>
      <c r="L52" s="583">
        <f t="shared" si="9"/>
        <v>15.290326466690763</v>
      </c>
    </row>
    <row r="53" spans="1:12" x14ac:dyDescent="0.2">
      <c r="A53" s="16">
        <v>43</v>
      </c>
      <c r="B53" s="2" t="s">
        <v>58</v>
      </c>
      <c r="C53" s="118">
        <v>31.255999999999993</v>
      </c>
      <c r="D53" s="118">
        <v>31.018999999999998</v>
      </c>
      <c r="E53" s="22">
        <f t="shared" si="11"/>
        <v>-0.23699999999999477</v>
      </c>
      <c r="F53" s="22">
        <v>31.048903811576778</v>
      </c>
      <c r="G53" s="22">
        <v>30.947820013967874</v>
      </c>
      <c r="H53" s="22">
        <v>442.4430000000001</v>
      </c>
      <c r="I53" s="22">
        <v>503.70100000000002</v>
      </c>
      <c r="J53" s="583">
        <f t="shared" si="8"/>
        <v>61.257999999999925</v>
      </c>
      <c r="K53" s="22">
        <v>14.155458152034816</v>
      </c>
      <c r="L53" s="583">
        <f t="shared" si="9"/>
        <v>16.238466746187822</v>
      </c>
    </row>
    <row r="54" spans="1:12" ht="15.75" thickBot="1" x14ac:dyDescent="0.25">
      <c r="A54" s="20">
        <v>44</v>
      </c>
      <c r="B54" s="14" t="s">
        <v>59</v>
      </c>
      <c r="C54" s="338">
        <v>12.89</v>
      </c>
      <c r="D54" s="338">
        <v>12.921999999999997</v>
      </c>
      <c r="E54" s="120">
        <f t="shared" si="11"/>
        <v>3.1999999999996476E-2</v>
      </c>
      <c r="F54" s="120">
        <v>38.335712586247915</v>
      </c>
      <c r="G54" s="120">
        <v>38.663156005026622</v>
      </c>
      <c r="H54" s="120">
        <v>187.393</v>
      </c>
      <c r="I54" s="120">
        <v>185.797</v>
      </c>
      <c r="J54" s="584">
        <f t="shared" si="8"/>
        <v>-1.5960000000000036</v>
      </c>
      <c r="K54" s="120">
        <v>14.537858805275407</v>
      </c>
      <c r="L54" s="584">
        <f t="shared" si="9"/>
        <v>14.378347005107571</v>
      </c>
    </row>
    <row r="55" spans="1:12" s="156" customFormat="1" ht="34.5" customHeight="1" thickBot="1" x14ac:dyDescent="0.3">
      <c r="A55" s="713" t="s">
        <v>113</v>
      </c>
      <c r="B55" s="714"/>
      <c r="C55" s="405">
        <f>C5+C16</f>
        <v>1619.7660000000003</v>
      </c>
      <c r="D55" s="405">
        <f t="shared" ref="D55:I55" si="12">D5+D16</f>
        <v>1627.45</v>
      </c>
      <c r="E55" s="405">
        <f t="shared" si="11"/>
        <v>7.6839999999997417</v>
      </c>
      <c r="F55" s="405">
        <v>27.9</v>
      </c>
      <c r="G55" s="423">
        <v>28</v>
      </c>
      <c r="H55" s="405">
        <f t="shared" si="12"/>
        <v>19114.900000000001</v>
      </c>
      <c r="I55" s="405">
        <f t="shared" si="12"/>
        <v>21264.375</v>
      </c>
      <c r="J55" s="405">
        <f t="shared" si="8"/>
        <v>2149.4749999999985</v>
      </c>
      <c r="K55" s="405">
        <v>11.801025580238132</v>
      </c>
      <c r="L55" s="405">
        <f t="shared" si="9"/>
        <v>13.066069618114227</v>
      </c>
    </row>
    <row r="56" spans="1:12" x14ac:dyDescent="0.2">
      <c r="A56" s="763" t="s">
        <v>61</v>
      </c>
      <c r="B56" s="764"/>
      <c r="C56" s="117">
        <v>11.2</v>
      </c>
      <c r="D56" s="117">
        <v>12.404999999999999</v>
      </c>
      <c r="E56" s="121">
        <f t="shared" si="11"/>
        <v>1.2050000000000001</v>
      </c>
      <c r="F56" s="117"/>
      <c r="G56" s="117"/>
      <c r="H56" s="117">
        <v>154.79000000000002</v>
      </c>
      <c r="I56" s="117">
        <v>166.59299999999999</v>
      </c>
      <c r="J56" s="121">
        <f t="shared" si="8"/>
        <v>11.802999999999969</v>
      </c>
      <c r="K56" s="117">
        <v>13.820535714285716</v>
      </c>
      <c r="L56" s="582">
        <f t="shared" si="9"/>
        <v>13.429504232164449</v>
      </c>
    </row>
    <row r="57" spans="1:12" x14ac:dyDescent="0.2">
      <c r="A57" s="765" t="s">
        <v>128</v>
      </c>
      <c r="B57" s="766"/>
      <c r="C57" s="118">
        <v>25.038</v>
      </c>
      <c r="D57" s="118">
        <v>26.015000000000001</v>
      </c>
      <c r="E57" s="122">
        <f t="shared" si="11"/>
        <v>0.97700000000000031</v>
      </c>
      <c r="F57" s="118"/>
      <c r="G57" s="118"/>
      <c r="H57" s="118">
        <v>325.625</v>
      </c>
      <c r="I57" s="118">
        <v>328.79</v>
      </c>
      <c r="J57" s="122">
        <f t="shared" si="8"/>
        <v>3.1650000000000205</v>
      </c>
      <c r="K57" s="118">
        <v>13.005232047288121</v>
      </c>
      <c r="L57" s="583">
        <f t="shared" si="9"/>
        <v>12.638477801268499</v>
      </c>
    </row>
    <row r="58" spans="1:12" x14ac:dyDescent="0.2">
      <c r="A58" s="765" t="s">
        <v>126</v>
      </c>
      <c r="B58" s="766"/>
      <c r="C58" s="118">
        <v>14.363</v>
      </c>
      <c r="D58" s="118">
        <v>14.823</v>
      </c>
      <c r="E58" s="122">
        <f t="shared" si="11"/>
        <v>0.46000000000000085</v>
      </c>
      <c r="F58" s="118"/>
      <c r="G58" s="118"/>
      <c r="H58" s="118">
        <v>236.92399999999998</v>
      </c>
      <c r="I58" s="118">
        <v>264.68200000000002</v>
      </c>
      <c r="J58" s="122">
        <f t="shared" si="8"/>
        <v>27.758000000000038</v>
      </c>
      <c r="K58" s="118">
        <v>16.495439671377845</v>
      </c>
      <c r="L58" s="583">
        <f t="shared" si="9"/>
        <v>17.856169466369831</v>
      </c>
    </row>
    <row r="59" spans="1:12" ht="15.6" customHeight="1" thickBot="1" x14ac:dyDescent="0.25">
      <c r="A59" s="767" t="s">
        <v>64</v>
      </c>
      <c r="B59" s="768"/>
      <c r="C59" s="338">
        <v>8.2059999999999995</v>
      </c>
      <c r="D59" s="338">
        <v>8.3230000000000004</v>
      </c>
      <c r="E59" s="123">
        <f t="shared" si="11"/>
        <v>0.11700000000000088</v>
      </c>
      <c r="F59" s="338"/>
      <c r="G59" s="338"/>
      <c r="H59" s="338">
        <v>142.84700000000001</v>
      </c>
      <c r="I59" s="338">
        <v>164.92500000000001</v>
      </c>
      <c r="J59" s="123">
        <f t="shared" si="8"/>
        <v>22.078000000000003</v>
      </c>
      <c r="K59" s="338">
        <v>17.407628564465028</v>
      </c>
      <c r="L59" s="584">
        <f t="shared" si="9"/>
        <v>19.815571308422445</v>
      </c>
    </row>
    <row r="60" spans="1:12" ht="36.75" customHeight="1" thickBot="1" x14ac:dyDescent="0.25">
      <c r="A60" s="713" t="s">
        <v>120</v>
      </c>
      <c r="B60" s="769"/>
      <c r="C60" s="405">
        <f>C56+C57+C58+C59</f>
        <v>58.807000000000002</v>
      </c>
      <c r="D60" s="405">
        <f t="shared" ref="D60:I60" si="13">D56+D57+D58+D59</f>
        <v>61.566000000000003</v>
      </c>
      <c r="E60" s="405">
        <f t="shared" si="11"/>
        <v>2.7590000000000003</v>
      </c>
      <c r="F60" s="405"/>
      <c r="G60" s="423"/>
      <c r="H60" s="405">
        <f t="shared" si="13"/>
        <v>860.18599999999992</v>
      </c>
      <c r="I60" s="405">
        <f t="shared" si="13"/>
        <v>924.99</v>
      </c>
      <c r="J60" s="405">
        <f t="shared" si="8"/>
        <v>64.804000000000087</v>
      </c>
      <c r="K60" s="405">
        <v>14.627272263506043</v>
      </c>
      <c r="L60" s="405">
        <f t="shared" si="9"/>
        <v>15.024364097066563</v>
      </c>
    </row>
    <row r="61" spans="1:12" s="145" customFormat="1" ht="36.75" customHeight="1" thickBot="1" x14ac:dyDescent="0.3">
      <c r="A61" s="705" t="s">
        <v>65</v>
      </c>
      <c r="B61" s="762"/>
      <c r="C61" s="405">
        <f>C55+C60</f>
        <v>1678.5730000000003</v>
      </c>
      <c r="D61" s="405">
        <f t="shared" ref="D61:J61" si="14">D55+D60</f>
        <v>1689.0160000000001</v>
      </c>
      <c r="E61" s="405">
        <f t="shared" si="11"/>
        <v>10.442999999999756</v>
      </c>
      <c r="F61" s="405">
        <v>28.91</v>
      </c>
      <c r="G61" s="423">
        <v>29</v>
      </c>
      <c r="H61" s="405">
        <f t="shared" si="14"/>
        <v>19975.086000000003</v>
      </c>
      <c r="I61" s="405">
        <f t="shared" si="14"/>
        <v>22189.365000000002</v>
      </c>
      <c r="J61" s="405">
        <f t="shared" si="14"/>
        <v>2214.2789999999986</v>
      </c>
      <c r="K61" s="405">
        <v>11.900040093579486</v>
      </c>
      <c r="L61" s="405">
        <f t="shared" si="9"/>
        <v>13.137451036579879</v>
      </c>
    </row>
  </sheetData>
  <mergeCells count="16">
    <mergeCell ref="A1:L1"/>
    <mergeCell ref="A2:A3"/>
    <mergeCell ref="B2:B3"/>
    <mergeCell ref="C2:E2"/>
    <mergeCell ref="F2:G2"/>
    <mergeCell ref="H2:J2"/>
    <mergeCell ref="K2:L2"/>
    <mergeCell ref="A55:B55"/>
    <mergeCell ref="A5:B5"/>
    <mergeCell ref="A16:B16"/>
    <mergeCell ref="A61:B61"/>
    <mergeCell ref="A56:B56"/>
    <mergeCell ref="A57:B57"/>
    <mergeCell ref="A58:B58"/>
    <mergeCell ref="A59:B59"/>
    <mergeCell ref="A60:B60"/>
  </mergeCells>
  <printOptions horizontalCentered="1" verticalCentered="1"/>
  <pageMargins left="0.25" right="0.25" top="0.75" bottom="0.75" header="0.3" footer="0.3"/>
  <pageSetup paperSize="9" scale="72" orientation="portrait" r:id="rId1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61"/>
  <sheetViews>
    <sheetView zoomScaleNormal="100" zoomScaleSheetLayoutView="100" workbookViewId="0">
      <pane ySplit="3" topLeftCell="A4" activePane="bottomLeft" state="frozen"/>
      <selection pane="bottomLeft" activeCell="I4" sqref="I4"/>
    </sheetView>
  </sheetViews>
  <sheetFormatPr defaultColWidth="9" defaultRowHeight="15" x14ac:dyDescent="0.2"/>
  <cols>
    <col min="1" max="1" width="6" style="8" customWidth="1"/>
    <col min="2" max="2" width="21" style="8" customWidth="1"/>
    <col min="3" max="3" width="8" style="19" bestFit="1" customWidth="1"/>
    <col min="4" max="4" width="7.875" style="19" bestFit="1" customWidth="1"/>
    <col min="5" max="6" width="10.875" style="19" customWidth="1"/>
    <col min="7" max="7" width="9.25" style="28" customWidth="1"/>
    <col min="8" max="8" width="8.5" style="28" customWidth="1"/>
    <col min="9" max="9" width="9.25" style="28" customWidth="1"/>
    <col min="10" max="10" width="11.375" style="19" customWidth="1"/>
    <col min="11" max="11" width="12.125" style="28" customWidth="1"/>
    <col min="12" max="16384" width="9" style="8"/>
  </cols>
  <sheetData>
    <row r="1" spans="1:92" ht="33.75" customHeight="1" thickBot="1" x14ac:dyDescent="0.25">
      <c r="A1" s="748" t="s">
        <v>74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92" ht="37.5" customHeight="1" thickBot="1" x14ac:dyDescent="0.25">
      <c r="A2" s="723" t="s">
        <v>3</v>
      </c>
      <c r="B2" s="723" t="s">
        <v>4</v>
      </c>
      <c r="C2" s="770" t="s">
        <v>173</v>
      </c>
      <c r="D2" s="722"/>
      <c r="E2" s="722"/>
      <c r="F2" s="722"/>
      <c r="G2" s="771"/>
      <c r="H2" s="772" t="s">
        <v>174</v>
      </c>
      <c r="I2" s="773"/>
      <c r="J2" s="773"/>
      <c r="K2" s="774"/>
    </row>
    <row r="3" spans="1:92" ht="57.75" customHeight="1" thickBot="1" x14ac:dyDescent="0.25">
      <c r="A3" s="724"/>
      <c r="B3" s="724"/>
      <c r="C3" s="319" t="s">
        <v>127</v>
      </c>
      <c r="D3" s="319" t="s">
        <v>135</v>
      </c>
      <c r="E3" s="357" t="s">
        <v>168</v>
      </c>
      <c r="F3" s="358" t="s">
        <v>169</v>
      </c>
      <c r="G3" s="359" t="s">
        <v>167</v>
      </c>
      <c r="H3" s="689" t="s">
        <v>127</v>
      </c>
      <c r="I3" s="689" t="s">
        <v>135</v>
      </c>
      <c r="J3" s="324" t="s">
        <v>168</v>
      </c>
      <c r="K3" s="356" t="s">
        <v>169</v>
      </c>
    </row>
    <row r="4" spans="1:92" s="89" customFormat="1" ht="15.75" customHeight="1" thickBot="1" x14ac:dyDescent="0.25">
      <c r="A4" s="60">
        <v>1</v>
      </c>
      <c r="B4" s="60">
        <v>2</v>
      </c>
      <c r="C4" s="61">
        <v>3</v>
      </c>
      <c r="D4" s="60">
        <v>4</v>
      </c>
      <c r="E4" s="691">
        <v>5</v>
      </c>
      <c r="F4" s="691">
        <v>6</v>
      </c>
      <c r="G4" s="691">
        <v>7</v>
      </c>
      <c r="H4" s="690">
        <v>8</v>
      </c>
      <c r="I4" s="691">
        <v>9</v>
      </c>
      <c r="J4" s="60">
        <v>10</v>
      </c>
      <c r="K4" s="88">
        <v>11</v>
      </c>
    </row>
    <row r="5" spans="1:92" s="151" customFormat="1" ht="16.5" customHeight="1" thickBot="1" x14ac:dyDescent="0.3">
      <c r="A5" s="758" t="s">
        <v>11</v>
      </c>
      <c r="B5" s="759"/>
      <c r="C5" s="402">
        <f>C6+C7+C8+C9+C10+C11+C12</f>
        <v>31456</v>
      </c>
      <c r="D5" s="402">
        <f t="shared" ref="D5:K5" si="0">D6+D7+D8+D9+D10+D11+D12</f>
        <v>33371</v>
      </c>
      <c r="E5" s="402">
        <f t="shared" si="0"/>
        <v>25013</v>
      </c>
      <c r="F5" s="402">
        <f t="shared" si="0"/>
        <v>8358</v>
      </c>
      <c r="G5" s="402">
        <f t="shared" si="0"/>
        <v>2447</v>
      </c>
      <c r="H5" s="403">
        <f>H6+H7+H8+H9+H10+H11+H12</f>
        <v>737.86200000000008</v>
      </c>
      <c r="I5" s="431">
        <f t="shared" si="0"/>
        <v>818.56200000000001</v>
      </c>
      <c r="J5" s="403">
        <f>J6+J7+J8+J9+J10+J11+J12</f>
        <v>640.03600000000006</v>
      </c>
      <c r="K5" s="403">
        <f t="shared" si="0"/>
        <v>178.52599999999998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</row>
    <row r="6" spans="1:92" x14ac:dyDescent="0.2">
      <c r="A6" s="21">
        <v>1</v>
      </c>
      <c r="B6" s="1" t="s">
        <v>12</v>
      </c>
      <c r="C6" s="77">
        <v>3949</v>
      </c>
      <c r="D6" s="77">
        <v>4180</v>
      </c>
      <c r="E6" s="397">
        <v>1554</v>
      </c>
      <c r="F6" s="77">
        <v>2626</v>
      </c>
      <c r="G6" s="77">
        <v>342</v>
      </c>
      <c r="H6" s="424">
        <v>51.544999999999987</v>
      </c>
      <c r="I6" s="117">
        <f>J6+K6</f>
        <v>60.513999999999996</v>
      </c>
      <c r="J6" s="427">
        <v>32.631999999999998</v>
      </c>
      <c r="K6" s="117">
        <v>27.881999999999998</v>
      </c>
      <c r="CN6" s="152"/>
    </row>
    <row r="7" spans="1:92" x14ac:dyDescent="0.2">
      <c r="A7" s="16">
        <v>2</v>
      </c>
      <c r="B7" s="2" t="s">
        <v>13</v>
      </c>
      <c r="C7" s="78">
        <v>3039</v>
      </c>
      <c r="D7" s="78">
        <v>3613</v>
      </c>
      <c r="E7" s="24">
        <v>2377</v>
      </c>
      <c r="F7" s="78">
        <v>1236</v>
      </c>
      <c r="G7" s="78">
        <v>139</v>
      </c>
      <c r="H7" s="425">
        <v>58.806000000000004</v>
      </c>
      <c r="I7" s="118">
        <f t="shared" ref="I7:I61" si="1">J7+K7</f>
        <v>72.035999999999987</v>
      </c>
      <c r="J7" s="428">
        <v>42.678999999999995</v>
      </c>
      <c r="K7" s="118">
        <v>29.356999999999996</v>
      </c>
      <c r="CN7" s="152"/>
    </row>
    <row r="8" spans="1:92" x14ac:dyDescent="0.2">
      <c r="A8" s="16">
        <v>3</v>
      </c>
      <c r="B8" s="2" t="s">
        <v>14</v>
      </c>
      <c r="C8" s="78">
        <v>1460</v>
      </c>
      <c r="D8" s="78">
        <v>1460</v>
      </c>
      <c r="E8" s="24">
        <v>458</v>
      </c>
      <c r="F8" s="78">
        <v>1002</v>
      </c>
      <c r="G8" s="78">
        <v>123</v>
      </c>
      <c r="H8" s="425">
        <v>7.5589999999999993</v>
      </c>
      <c r="I8" s="118">
        <f t="shared" si="1"/>
        <v>8.052999999999999</v>
      </c>
      <c r="J8" s="428">
        <v>8.052999999999999</v>
      </c>
      <c r="K8" s="118">
        <v>0</v>
      </c>
      <c r="CN8" s="152"/>
    </row>
    <row r="9" spans="1:92" x14ac:dyDescent="0.2">
      <c r="A9" s="16">
        <v>4</v>
      </c>
      <c r="B9" s="2" t="s">
        <v>15</v>
      </c>
      <c r="C9" s="78">
        <v>1833</v>
      </c>
      <c r="D9" s="78">
        <v>1725</v>
      </c>
      <c r="E9" s="24">
        <v>1278</v>
      </c>
      <c r="F9" s="78">
        <v>447</v>
      </c>
      <c r="G9" s="78">
        <v>95</v>
      </c>
      <c r="H9" s="425">
        <v>31.169000000000004</v>
      </c>
      <c r="I9" s="118">
        <f t="shared" si="1"/>
        <v>30.072000000000003</v>
      </c>
      <c r="J9" s="428">
        <v>21.546000000000006</v>
      </c>
      <c r="K9" s="118">
        <v>8.525999999999998</v>
      </c>
      <c r="CN9" s="152"/>
    </row>
    <row r="10" spans="1:92" x14ac:dyDescent="0.2">
      <c r="A10" s="16">
        <v>5</v>
      </c>
      <c r="B10" s="2" t="s">
        <v>16</v>
      </c>
      <c r="C10" s="78">
        <v>6164</v>
      </c>
      <c r="D10" s="78">
        <v>6130</v>
      </c>
      <c r="E10" s="24">
        <v>4956</v>
      </c>
      <c r="F10" s="78">
        <v>1174</v>
      </c>
      <c r="G10" s="78">
        <v>139</v>
      </c>
      <c r="H10" s="425">
        <v>167.28</v>
      </c>
      <c r="I10" s="118">
        <f t="shared" si="1"/>
        <v>167.77999999999997</v>
      </c>
      <c r="J10" s="428">
        <v>129.642</v>
      </c>
      <c r="K10" s="118">
        <v>38.137999999999991</v>
      </c>
      <c r="CN10" s="152"/>
    </row>
    <row r="11" spans="1:92" s="10" customFormat="1" x14ac:dyDescent="0.2">
      <c r="A11" s="17">
        <v>6</v>
      </c>
      <c r="B11" s="3" t="s">
        <v>105</v>
      </c>
      <c r="C11" s="78">
        <v>7203</v>
      </c>
      <c r="D11" s="78">
        <v>7330</v>
      </c>
      <c r="E11" s="24">
        <v>6815</v>
      </c>
      <c r="F11" s="78">
        <v>515</v>
      </c>
      <c r="G11" s="78">
        <v>1011</v>
      </c>
      <c r="H11" s="425">
        <v>176.61300000000003</v>
      </c>
      <c r="I11" s="118">
        <f t="shared" si="1"/>
        <v>169.51900000000001</v>
      </c>
      <c r="J11" s="428">
        <v>144.85900000000001</v>
      </c>
      <c r="K11" s="118">
        <v>24.660000000000007</v>
      </c>
      <c r="CN11" s="153"/>
    </row>
    <row r="12" spans="1:92" s="10" customFormat="1" x14ac:dyDescent="0.2">
      <c r="A12" s="17">
        <v>7</v>
      </c>
      <c r="B12" s="3" t="s">
        <v>18</v>
      </c>
      <c r="C12" s="78">
        <f>C13+C14+C15</f>
        <v>7808</v>
      </c>
      <c r="D12" s="78">
        <f t="shared" ref="D12:K12" si="2">D13+D14+D15</f>
        <v>8933</v>
      </c>
      <c r="E12" s="78">
        <f t="shared" si="2"/>
        <v>7575</v>
      </c>
      <c r="F12" s="78">
        <f t="shared" si="2"/>
        <v>1358</v>
      </c>
      <c r="G12" s="78">
        <f t="shared" si="2"/>
        <v>598</v>
      </c>
      <c r="H12" s="425">
        <f t="shared" si="2"/>
        <v>244.88999999999996</v>
      </c>
      <c r="I12" s="118">
        <f t="shared" si="2"/>
        <v>310.58800000000008</v>
      </c>
      <c r="J12" s="429">
        <f t="shared" si="2"/>
        <v>260.625</v>
      </c>
      <c r="K12" s="118">
        <f t="shared" si="2"/>
        <v>49.963000000000001</v>
      </c>
      <c r="L12" s="154"/>
      <c r="CN12" s="153"/>
    </row>
    <row r="13" spans="1:92" x14ac:dyDescent="0.2">
      <c r="A13" s="7"/>
      <c r="B13" s="4" t="s">
        <v>71</v>
      </c>
      <c r="C13" s="78">
        <v>2847</v>
      </c>
      <c r="D13" s="78">
        <v>3504</v>
      </c>
      <c r="E13" s="24">
        <v>3305</v>
      </c>
      <c r="F13" s="78">
        <v>199</v>
      </c>
      <c r="G13" s="78">
        <v>127</v>
      </c>
      <c r="H13" s="425">
        <v>162.53199999999998</v>
      </c>
      <c r="I13" s="118">
        <f t="shared" si="1"/>
        <v>202.63400000000004</v>
      </c>
      <c r="J13" s="428">
        <v>188.80400000000003</v>
      </c>
      <c r="K13" s="22">
        <v>13.83</v>
      </c>
      <c r="CN13" s="152"/>
    </row>
    <row r="14" spans="1:92" x14ac:dyDescent="0.2">
      <c r="A14" s="7"/>
      <c r="B14" s="4" t="s">
        <v>72</v>
      </c>
      <c r="C14" s="78">
        <v>2644</v>
      </c>
      <c r="D14" s="78">
        <v>2900</v>
      </c>
      <c r="E14" s="24">
        <v>2407</v>
      </c>
      <c r="F14" s="78">
        <v>493</v>
      </c>
      <c r="G14" s="78">
        <v>245</v>
      </c>
      <c r="H14" s="425">
        <v>58.541999999999987</v>
      </c>
      <c r="I14" s="118">
        <f t="shared" si="1"/>
        <v>61.640000000000008</v>
      </c>
      <c r="J14" s="428">
        <v>42.082000000000008</v>
      </c>
      <c r="K14" s="22">
        <v>19.558</v>
      </c>
      <c r="CN14" s="152"/>
    </row>
    <row r="15" spans="1:92" ht="15.75" thickBot="1" x14ac:dyDescent="0.25">
      <c r="A15" s="7"/>
      <c r="B15" s="18" t="s">
        <v>73</v>
      </c>
      <c r="C15" s="396">
        <v>2317</v>
      </c>
      <c r="D15" s="396">
        <v>2529</v>
      </c>
      <c r="E15" s="398">
        <v>1863</v>
      </c>
      <c r="F15" s="396">
        <v>666</v>
      </c>
      <c r="G15" s="396">
        <v>226</v>
      </c>
      <c r="H15" s="426">
        <v>23.815999999999999</v>
      </c>
      <c r="I15" s="338">
        <f t="shared" si="1"/>
        <v>46.314000000000007</v>
      </c>
      <c r="J15" s="430">
        <v>29.739000000000004</v>
      </c>
      <c r="K15" s="120">
        <v>16.575000000000003</v>
      </c>
      <c r="CN15" s="152"/>
    </row>
    <row r="16" spans="1:92" s="155" customFormat="1" ht="16.5" thickBot="1" x14ac:dyDescent="0.3">
      <c r="A16" s="760" t="s">
        <v>22</v>
      </c>
      <c r="B16" s="761"/>
      <c r="C16" s="402">
        <f>C17+C18+C19+C20+C21+C22+C23+C24+C25+C26+C27+C28+C29+C30+C31+C33+C34+C35+C36+C37+C38+C39+C40+C41+C42+C44+C43+C45+C46+C47+C48+C49+C50+C51+C52+C53+C54</f>
        <v>88225</v>
      </c>
      <c r="D16" s="402">
        <f t="shared" ref="D16:K16" si="3">D17+D18+D19+D20+D21+D22+D23+D24+D25+D26+D27+D28+D29+D30+D31+D33+D34+D35+D36+D37+D38+D39+D40+D41+D42+D44+D43+D45+D46+D47+D48+D49+D50+D51+D52+D53+D54</f>
        <v>92128</v>
      </c>
      <c r="E16" s="402">
        <f t="shared" si="3"/>
        <v>60159</v>
      </c>
      <c r="F16" s="402">
        <f t="shared" si="3"/>
        <v>31969</v>
      </c>
      <c r="G16" s="402">
        <f t="shared" si="3"/>
        <v>13621</v>
      </c>
      <c r="H16" s="403">
        <f t="shared" si="3"/>
        <v>2429.0819999999994</v>
      </c>
      <c r="I16" s="435">
        <f t="shared" si="3"/>
        <v>2810.3440000000005</v>
      </c>
      <c r="J16" s="403">
        <f t="shared" si="3"/>
        <v>1597.057</v>
      </c>
      <c r="K16" s="403">
        <f t="shared" si="3"/>
        <v>1213.2870000000003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</row>
    <row r="17" spans="1:92" x14ac:dyDescent="0.2">
      <c r="A17" s="21">
        <v>8</v>
      </c>
      <c r="B17" s="1" t="s">
        <v>23</v>
      </c>
      <c r="C17" s="77">
        <v>2007</v>
      </c>
      <c r="D17" s="77">
        <v>2146</v>
      </c>
      <c r="E17" s="397">
        <v>1536</v>
      </c>
      <c r="F17" s="397">
        <v>610</v>
      </c>
      <c r="G17" s="397">
        <v>52</v>
      </c>
      <c r="H17" s="432">
        <v>74.726000000000013</v>
      </c>
      <c r="I17" s="68">
        <f t="shared" si="1"/>
        <v>81</v>
      </c>
      <c r="J17" s="427">
        <v>52.374999999999993</v>
      </c>
      <c r="K17" s="68">
        <v>28.625</v>
      </c>
      <c r="CN17" s="152"/>
    </row>
    <row r="18" spans="1:92" x14ac:dyDescent="0.2">
      <c r="A18" s="16">
        <v>9</v>
      </c>
      <c r="B18" s="2" t="s">
        <v>24</v>
      </c>
      <c r="C18" s="78">
        <v>2803</v>
      </c>
      <c r="D18" s="78">
        <v>2873</v>
      </c>
      <c r="E18" s="24">
        <v>1364</v>
      </c>
      <c r="F18" s="24">
        <v>1509</v>
      </c>
      <c r="G18" s="24">
        <v>413</v>
      </c>
      <c r="H18" s="433">
        <v>93.700999999999993</v>
      </c>
      <c r="I18" s="22">
        <f t="shared" si="1"/>
        <v>108.154</v>
      </c>
      <c r="J18" s="428">
        <v>35.667999999999999</v>
      </c>
      <c r="K18" s="22">
        <v>72.486000000000004</v>
      </c>
    </row>
    <row r="19" spans="1:92" x14ac:dyDescent="0.2">
      <c r="A19" s="16">
        <v>10</v>
      </c>
      <c r="B19" s="2" t="s">
        <v>25</v>
      </c>
      <c r="C19" s="78">
        <v>1054</v>
      </c>
      <c r="D19" s="78">
        <v>1049</v>
      </c>
      <c r="E19" s="24">
        <v>606</v>
      </c>
      <c r="F19" s="24">
        <v>443</v>
      </c>
      <c r="G19" s="24">
        <v>40</v>
      </c>
      <c r="H19" s="433">
        <v>20.817</v>
      </c>
      <c r="I19" s="22">
        <f t="shared" si="1"/>
        <v>20.853999999999999</v>
      </c>
      <c r="J19" s="428">
        <v>11.741</v>
      </c>
      <c r="K19" s="22">
        <v>9.1130000000000013</v>
      </c>
    </row>
    <row r="20" spans="1:92" x14ac:dyDescent="0.2">
      <c r="A20" s="16">
        <v>11</v>
      </c>
      <c r="B20" s="2" t="s">
        <v>26</v>
      </c>
      <c r="C20" s="78">
        <v>2834</v>
      </c>
      <c r="D20" s="78">
        <v>2834</v>
      </c>
      <c r="E20" s="24">
        <v>2253</v>
      </c>
      <c r="F20" s="24">
        <v>581</v>
      </c>
      <c r="G20" s="24">
        <v>507</v>
      </c>
      <c r="H20" s="433">
        <v>54.188000000000002</v>
      </c>
      <c r="I20" s="22">
        <f t="shared" si="1"/>
        <v>57.010999999999996</v>
      </c>
      <c r="J20" s="428">
        <v>43.053999999999995</v>
      </c>
      <c r="K20" s="22">
        <v>13.956999999999999</v>
      </c>
    </row>
    <row r="21" spans="1:92" x14ac:dyDescent="0.2">
      <c r="A21" s="25">
        <v>12</v>
      </c>
      <c r="B21" s="5" t="s">
        <v>27</v>
      </c>
      <c r="C21" s="78">
        <v>1281</v>
      </c>
      <c r="D21" s="78">
        <v>1448</v>
      </c>
      <c r="E21" s="24">
        <v>1301</v>
      </c>
      <c r="F21" s="24">
        <v>147</v>
      </c>
      <c r="G21" s="24">
        <v>142</v>
      </c>
      <c r="H21" s="433">
        <v>42.516999999999989</v>
      </c>
      <c r="I21" s="22">
        <f t="shared" si="1"/>
        <v>55.94</v>
      </c>
      <c r="J21" s="428">
        <v>49.341000000000001</v>
      </c>
      <c r="K21" s="22">
        <v>6.5990000000000002</v>
      </c>
    </row>
    <row r="22" spans="1:92" x14ac:dyDescent="0.2">
      <c r="A22" s="26">
        <v>13</v>
      </c>
      <c r="B22" s="6" t="s">
        <v>28</v>
      </c>
      <c r="C22" s="78">
        <v>3353</v>
      </c>
      <c r="D22" s="78">
        <v>3661</v>
      </c>
      <c r="E22" s="24">
        <v>3305</v>
      </c>
      <c r="F22" s="24">
        <v>356</v>
      </c>
      <c r="G22" s="24">
        <v>1583</v>
      </c>
      <c r="H22" s="433">
        <v>61.058000000000007</v>
      </c>
      <c r="I22" s="22">
        <f t="shared" si="1"/>
        <v>83.898999999999987</v>
      </c>
      <c r="J22" s="428">
        <v>74.582999999999984</v>
      </c>
      <c r="K22" s="22">
        <v>9.3159999999999989</v>
      </c>
    </row>
    <row r="23" spans="1:92" x14ac:dyDescent="0.2">
      <c r="A23" s="25">
        <v>14</v>
      </c>
      <c r="B23" s="5" t="s">
        <v>29</v>
      </c>
      <c r="C23" s="78">
        <v>2734</v>
      </c>
      <c r="D23" s="78">
        <v>2734</v>
      </c>
      <c r="E23" s="24">
        <v>1289</v>
      </c>
      <c r="F23" s="24">
        <v>1445</v>
      </c>
      <c r="G23" s="24">
        <v>27</v>
      </c>
      <c r="H23" s="433">
        <v>81.884000000000015</v>
      </c>
      <c r="I23" s="22">
        <f t="shared" si="1"/>
        <v>86.148999999999972</v>
      </c>
      <c r="J23" s="428">
        <v>33.264000000000003</v>
      </c>
      <c r="K23" s="22">
        <v>52.884999999999977</v>
      </c>
    </row>
    <row r="24" spans="1:92" x14ac:dyDescent="0.2">
      <c r="A24" s="25">
        <v>15</v>
      </c>
      <c r="B24" s="5" t="s">
        <v>30</v>
      </c>
      <c r="C24" s="78">
        <v>1575</v>
      </c>
      <c r="D24" s="78">
        <v>1580</v>
      </c>
      <c r="E24" s="24">
        <v>1215</v>
      </c>
      <c r="F24" s="24">
        <v>365</v>
      </c>
      <c r="G24" s="24">
        <v>56</v>
      </c>
      <c r="H24" s="433">
        <v>29.531000000000002</v>
      </c>
      <c r="I24" s="22">
        <f t="shared" si="1"/>
        <v>29.582000000000001</v>
      </c>
      <c r="J24" s="428">
        <v>19.681000000000001</v>
      </c>
      <c r="K24" s="22">
        <v>9.9009999999999998</v>
      </c>
    </row>
    <row r="25" spans="1:92" ht="15" customHeight="1" x14ac:dyDescent="0.2">
      <c r="A25" s="25">
        <v>16</v>
      </c>
      <c r="B25" s="5" t="s">
        <v>31</v>
      </c>
      <c r="C25" s="78">
        <v>2869</v>
      </c>
      <c r="D25" s="78">
        <v>2886</v>
      </c>
      <c r="E25" s="24">
        <v>2643</v>
      </c>
      <c r="F25" s="24">
        <v>243</v>
      </c>
      <c r="G25" s="24">
        <v>763</v>
      </c>
      <c r="H25" s="433">
        <v>95.525999999999996</v>
      </c>
      <c r="I25" s="22">
        <f t="shared" si="1"/>
        <v>105.24000000000001</v>
      </c>
      <c r="J25" s="428">
        <v>88.573000000000008</v>
      </c>
      <c r="K25" s="22">
        <v>16.666999999999998</v>
      </c>
    </row>
    <row r="26" spans="1:92" x14ac:dyDescent="0.2">
      <c r="A26" s="25">
        <v>17</v>
      </c>
      <c r="B26" s="5" t="s">
        <v>32</v>
      </c>
      <c r="C26" s="78">
        <v>3630</v>
      </c>
      <c r="D26" s="78">
        <v>3776</v>
      </c>
      <c r="E26" s="24">
        <v>2410</v>
      </c>
      <c r="F26" s="24">
        <v>1366</v>
      </c>
      <c r="G26" s="24">
        <v>65</v>
      </c>
      <c r="H26" s="433">
        <v>99.177999999999997</v>
      </c>
      <c r="I26" s="22">
        <f t="shared" si="1"/>
        <v>108.048</v>
      </c>
      <c r="J26" s="428">
        <v>61.545000000000009</v>
      </c>
      <c r="K26" s="22">
        <v>46.503</v>
      </c>
    </row>
    <row r="27" spans="1:92" x14ac:dyDescent="0.2">
      <c r="A27" s="27">
        <v>18</v>
      </c>
      <c r="B27" s="14" t="s">
        <v>33</v>
      </c>
      <c r="C27" s="78">
        <v>1177</v>
      </c>
      <c r="D27" s="78">
        <v>1252</v>
      </c>
      <c r="E27" s="24">
        <v>1027</v>
      </c>
      <c r="F27" s="24">
        <v>225</v>
      </c>
      <c r="G27" s="24">
        <v>53</v>
      </c>
      <c r="H27" s="433">
        <v>21.536000000000001</v>
      </c>
      <c r="I27" s="22">
        <f t="shared" si="1"/>
        <v>20.651999999999997</v>
      </c>
      <c r="J27" s="428">
        <v>16.803999999999998</v>
      </c>
      <c r="K27" s="22">
        <v>3.8480000000000003</v>
      </c>
    </row>
    <row r="28" spans="1:92" x14ac:dyDescent="0.2">
      <c r="A28" s="25">
        <v>19</v>
      </c>
      <c r="B28" s="5" t="s">
        <v>34</v>
      </c>
      <c r="C28" s="78">
        <v>3412</v>
      </c>
      <c r="D28" s="78">
        <v>3549</v>
      </c>
      <c r="E28" s="24">
        <v>2179</v>
      </c>
      <c r="F28" s="24">
        <v>1370</v>
      </c>
      <c r="G28" s="24">
        <v>104</v>
      </c>
      <c r="H28" s="433">
        <v>81.994999999999976</v>
      </c>
      <c r="I28" s="22">
        <f t="shared" si="1"/>
        <v>96.344999999999999</v>
      </c>
      <c r="J28" s="428">
        <v>51.55</v>
      </c>
      <c r="K28" s="22">
        <v>44.794999999999995</v>
      </c>
    </row>
    <row r="29" spans="1:92" x14ac:dyDescent="0.2">
      <c r="A29" s="26">
        <v>20</v>
      </c>
      <c r="B29" s="6" t="s">
        <v>35</v>
      </c>
      <c r="C29" s="78">
        <v>2113</v>
      </c>
      <c r="D29" s="78">
        <v>1936</v>
      </c>
      <c r="E29" s="24">
        <v>1411</v>
      </c>
      <c r="F29" s="24">
        <v>525</v>
      </c>
      <c r="G29" s="24">
        <v>56</v>
      </c>
      <c r="H29" s="433">
        <v>40.201000000000001</v>
      </c>
      <c r="I29" s="22">
        <f t="shared" si="1"/>
        <v>35.851000000000006</v>
      </c>
      <c r="J29" s="428">
        <v>35.826000000000008</v>
      </c>
      <c r="K29" s="22">
        <v>2.5000000000000001E-2</v>
      </c>
    </row>
    <row r="30" spans="1:92" x14ac:dyDescent="0.2">
      <c r="A30" s="26">
        <v>21</v>
      </c>
      <c r="B30" s="6" t="s">
        <v>36</v>
      </c>
      <c r="C30" s="78">
        <v>1227</v>
      </c>
      <c r="D30" s="78">
        <v>1609</v>
      </c>
      <c r="E30" s="24">
        <v>1250</v>
      </c>
      <c r="F30" s="24">
        <v>359</v>
      </c>
      <c r="G30" s="24">
        <v>408</v>
      </c>
      <c r="H30" s="433">
        <v>28.840000000000003</v>
      </c>
      <c r="I30" s="22">
        <f t="shared" si="1"/>
        <v>31.396000000000001</v>
      </c>
      <c r="J30" s="428">
        <v>25.952000000000002</v>
      </c>
      <c r="K30" s="22">
        <v>5.4439999999999991</v>
      </c>
    </row>
    <row r="31" spans="1:92" ht="15.75" thickBot="1" x14ac:dyDescent="0.25">
      <c r="A31" s="27">
        <v>22</v>
      </c>
      <c r="B31" s="14" t="s">
        <v>37</v>
      </c>
      <c r="C31" s="396">
        <v>1503</v>
      </c>
      <c r="D31" s="396">
        <v>1532</v>
      </c>
      <c r="E31" s="398">
        <v>1388</v>
      </c>
      <c r="F31" s="398">
        <v>144</v>
      </c>
      <c r="G31" s="398">
        <v>64</v>
      </c>
      <c r="H31" s="434">
        <v>36.844000000000001</v>
      </c>
      <c r="I31" s="120">
        <f t="shared" si="1"/>
        <v>45.584999999999994</v>
      </c>
      <c r="J31" s="430">
        <v>44.117999999999995</v>
      </c>
      <c r="K31" s="120">
        <v>1.4669999999999999</v>
      </c>
    </row>
    <row r="32" spans="1:92" s="115" customFormat="1" ht="15.75" thickBot="1" x14ac:dyDescent="0.25">
      <c r="A32" s="60">
        <v>1</v>
      </c>
      <c r="B32" s="61">
        <v>2</v>
      </c>
      <c r="C32" s="63">
        <v>3</v>
      </c>
      <c r="D32" s="63">
        <v>4</v>
      </c>
      <c r="E32" s="63">
        <v>5</v>
      </c>
      <c r="F32" s="76">
        <v>6</v>
      </c>
      <c r="G32" s="76">
        <v>7</v>
      </c>
      <c r="H32" s="76">
        <v>8</v>
      </c>
      <c r="I32" s="436">
        <v>9</v>
      </c>
      <c r="J32" s="76">
        <v>10</v>
      </c>
      <c r="K32" s="76">
        <v>11</v>
      </c>
    </row>
    <row r="33" spans="1:11" x14ac:dyDescent="0.2">
      <c r="A33" s="26">
        <v>23</v>
      </c>
      <c r="B33" s="6" t="s">
        <v>38</v>
      </c>
      <c r="C33" s="77">
        <v>3183</v>
      </c>
      <c r="D33" s="77">
        <v>3205</v>
      </c>
      <c r="E33" s="397">
        <v>1477</v>
      </c>
      <c r="F33" s="397">
        <v>1728</v>
      </c>
      <c r="G33" s="397">
        <v>404</v>
      </c>
      <c r="H33" s="432">
        <v>79.682999999999993</v>
      </c>
      <c r="I33" s="68">
        <f t="shared" si="1"/>
        <v>90.38</v>
      </c>
      <c r="J33" s="427">
        <v>50.829000000000001</v>
      </c>
      <c r="K33" s="68">
        <v>39.551000000000002</v>
      </c>
    </row>
    <row r="34" spans="1:11" x14ac:dyDescent="0.2">
      <c r="A34" s="25">
        <v>24</v>
      </c>
      <c r="B34" s="5" t="s">
        <v>39</v>
      </c>
      <c r="C34" s="78">
        <v>3540</v>
      </c>
      <c r="D34" s="78">
        <v>3550</v>
      </c>
      <c r="E34" s="24">
        <v>2301</v>
      </c>
      <c r="F34" s="24">
        <v>1249</v>
      </c>
      <c r="G34" s="24">
        <v>3288</v>
      </c>
      <c r="H34" s="433">
        <v>82.525000000000006</v>
      </c>
      <c r="I34" s="22">
        <f t="shared" si="1"/>
        <v>92.27000000000001</v>
      </c>
      <c r="J34" s="428">
        <v>51.512000000000008</v>
      </c>
      <c r="K34" s="22">
        <v>40.75800000000001</v>
      </c>
    </row>
    <row r="35" spans="1:11" x14ac:dyDescent="0.2">
      <c r="A35" s="25">
        <v>25</v>
      </c>
      <c r="B35" s="5" t="s">
        <v>40</v>
      </c>
      <c r="C35" s="78">
        <v>2840</v>
      </c>
      <c r="D35" s="78">
        <v>2951</v>
      </c>
      <c r="E35" s="24">
        <v>1845</v>
      </c>
      <c r="F35" s="24">
        <v>1106</v>
      </c>
      <c r="G35" s="24">
        <v>59</v>
      </c>
      <c r="H35" s="433">
        <v>63.418000000000006</v>
      </c>
      <c r="I35" s="22">
        <f t="shared" si="1"/>
        <v>85.574999999999989</v>
      </c>
      <c r="J35" s="428">
        <v>54.333999999999989</v>
      </c>
      <c r="K35" s="22">
        <v>31.240999999999996</v>
      </c>
    </row>
    <row r="36" spans="1:11" x14ac:dyDescent="0.2">
      <c r="A36" s="26">
        <v>26</v>
      </c>
      <c r="B36" s="6" t="s">
        <v>41</v>
      </c>
      <c r="C36" s="78">
        <v>3084</v>
      </c>
      <c r="D36" s="78">
        <v>3248</v>
      </c>
      <c r="E36" s="24">
        <v>2215</v>
      </c>
      <c r="F36" s="24">
        <v>1033</v>
      </c>
      <c r="G36" s="24">
        <v>3192</v>
      </c>
      <c r="H36" s="433">
        <v>97.013999999999982</v>
      </c>
      <c r="I36" s="22">
        <f t="shared" si="1"/>
        <v>113.87100000000001</v>
      </c>
      <c r="J36" s="428">
        <v>60.262000000000015</v>
      </c>
      <c r="K36" s="22">
        <v>53.608999999999995</v>
      </c>
    </row>
    <row r="37" spans="1:11" x14ac:dyDescent="0.2">
      <c r="A37" s="25">
        <v>27</v>
      </c>
      <c r="B37" s="5" t="s">
        <v>42</v>
      </c>
      <c r="C37" s="78">
        <v>1985</v>
      </c>
      <c r="D37" s="78">
        <v>2225</v>
      </c>
      <c r="E37" s="24">
        <v>1606</v>
      </c>
      <c r="F37" s="24">
        <v>619</v>
      </c>
      <c r="G37" s="24">
        <v>9</v>
      </c>
      <c r="H37" s="433">
        <v>85.728999999999999</v>
      </c>
      <c r="I37" s="22">
        <f t="shared" si="1"/>
        <v>123.39699999999999</v>
      </c>
      <c r="J37" s="428">
        <v>85.132000000000005</v>
      </c>
      <c r="K37" s="22">
        <v>38.264999999999993</v>
      </c>
    </row>
    <row r="38" spans="1:11" x14ac:dyDescent="0.2">
      <c r="A38" s="26">
        <v>28</v>
      </c>
      <c r="B38" s="6" t="s">
        <v>43</v>
      </c>
      <c r="C38" s="78">
        <v>2169</v>
      </c>
      <c r="D38" s="78">
        <v>2304</v>
      </c>
      <c r="E38" s="24">
        <v>1655</v>
      </c>
      <c r="F38" s="24">
        <v>649</v>
      </c>
      <c r="G38" s="24">
        <v>92</v>
      </c>
      <c r="H38" s="433">
        <v>70.119</v>
      </c>
      <c r="I38" s="22">
        <f t="shared" si="1"/>
        <v>82.661999999999978</v>
      </c>
      <c r="J38" s="428">
        <v>44.335999999999991</v>
      </c>
      <c r="K38" s="22">
        <v>38.325999999999993</v>
      </c>
    </row>
    <row r="39" spans="1:11" x14ac:dyDescent="0.2">
      <c r="A39" s="25">
        <v>29</v>
      </c>
      <c r="B39" s="5" t="s">
        <v>44</v>
      </c>
      <c r="C39" s="78">
        <v>3314</v>
      </c>
      <c r="D39" s="78">
        <v>3808</v>
      </c>
      <c r="E39" s="24">
        <v>2437</v>
      </c>
      <c r="F39" s="24">
        <v>1371</v>
      </c>
      <c r="G39" s="24">
        <v>337</v>
      </c>
      <c r="H39" s="433">
        <v>53.709999999999994</v>
      </c>
      <c r="I39" s="22">
        <f t="shared" si="1"/>
        <v>75.786999999999992</v>
      </c>
      <c r="J39" s="428">
        <v>38.792999999999992</v>
      </c>
      <c r="K39" s="22">
        <v>36.994</v>
      </c>
    </row>
    <row r="40" spans="1:11" x14ac:dyDescent="0.2">
      <c r="A40" s="25">
        <v>30</v>
      </c>
      <c r="B40" s="5" t="s">
        <v>45</v>
      </c>
      <c r="C40" s="78">
        <v>1462</v>
      </c>
      <c r="D40" s="78">
        <v>1658</v>
      </c>
      <c r="E40" s="24">
        <v>1006</v>
      </c>
      <c r="F40" s="24">
        <v>652</v>
      </c>
      <c r="G40" s="24">
        <v>48</v>
      </c>
      <c r="H40" s="433">
        <v>37.470000000000006</v>
      </c>
      <c r="I40" s="22">
        <f t="shared" si="1"/>
        <v>56.085000000000008</v>
      </c>
      <c r="J40" s="428">
        <v>29.195000000000004</v>
      </c>
      <c r="K40" s="22">
        <v>26.89</v>
      </c>
    </row>
    <row r="41" spans="1:11" x14ac:dyDescent="0.2">
      <c r="A41" s="25">
        <v>31</v>
      </c>
      <c r="B41" s="5" t="s">
        <v>46</v>
      </c>
      <c r="C41" s="78">
        <v>1713</v>
      </c>
      <c r="D41" s="78">
        <v>1724</v>
      </c>
      <c r="E41" s="24">
        <v>1459</v>
      </c>
      <c r="F41" s="24">
        <v>265</v>
      </c>
      <c r="G41" s="24">
        <v>204</v>
      </c>
      <c r="H41" s="433">
        <v>35.599000000000004</v>
      </c>
      <c r="I41" s="22">
        <f t="shared" si="1"/>
        <v>32.130000000000003</v>
      </c>
      <c r="J41" s="428">
        <v>23.645000000000003</v>
      </c>
      <c r="K41" s="22">
        <v>8.4850000000000012</v>
      </c>
    </row>
    <row r="42" spans="1:11" x14ac:dyDescent="0.2">
      <c r="A42" s="25">
        <v>32</v>
      </c>
      <c r="B42" s="5" t="s">
        <v>47</v>
      </c>
      <c r="C42" s="78">
        <v>2441</v>
      </c>
      <c r="D42" s="78">
        <v>2470</v>
      </c>
      <c r="E42" s="24">
        <v>1055</v>
      </c>
      <c r="F42" s="24">
        <v>1415</v>
      </c>
      <c r="G42" s="24">
        <v>82</v>
      </c>
      <c r="H42" s="433">
        <v>15.636000000000001</v>
      </c>
      <c r="I42" s="22">
        <f t="shared" si="1"/>
        <v>16.362000000000002</v>
      </c>
      <c r="J42" s="428">
        <v>12.947000000000003</v>
      </c>
      <c r="K42" s="22">
        <v>3.415</v>
      </c>
    </row>
    <row r="43" spans="1:11" x14ac:dyDescent="0.2">
      <c r="A43" s="25">
        <v>33</v>
      </c>
      <c r="B43" s="5" t="s">
        <v>48</v>
      </c>
      <c r="C43" s="78">
        <v>2010</v>
      </c>
      <c r="D43" s="78">
        <v>2394</v>
      </c>
      <c r="E43" s="24">
        <v>1229</v>
      </c>
      <c r="F43" s="24">
        <v>1165</v>
      </c>
      <c r="G43" s="24">
        <v>181</v>
      </c>
      <c r="H43" s="433">
        <v>32.752999999999993</v>
      </c>
      <c r="I43" s="22">
        <f t="shared" si="1"/>
        <v>44.768999999999998</v>
      </c>
      <c r="J43" s="428">
        <v>21.007999999999999</v>
      </c>
      <c r="K43" s="22">
        <v>23.760999999999999</v>
      </c>
    </row>
    <row r="44" spans="1:11" x14ac:dyDescent="0.2">
      <c r="A44" s="26">
        <v>34</v>
      </c>
      <c r="B44" s="6" t="s">
        <v>49</v>
      </c>
      <c r="C44" s="78">
        <v>1731</v>
      </c>
      <c r="D44" s="78">
        <v>1927</v>
      </c>
      <c r="E44" s="24">
        <v>994</v>
      </c>
      <c r="F44" s="24">
        <v>933</v>
      </c>
      <c r="G44" s="24">
        <v>53</v>
      </c>
      <c r="H44" s="433">
        <v>77.965000000000003</v>
      </c>
      <c r="I44" s="22">
        <f t="shared" si="1"/>
        <v>108.108</v>
      </c>
      <c r="J44" s="428">
        <v>42.811999999999998</v>
      </c>
      <c r="K44" s="22">
        <v>65.296000000000006</v>
      </c>
    </row>
    <row r="45" spans="1:11" x14ac:dyDescent="0.2">
      <c r="A45" s="25">
        <v>35</v>
      </c>
      <c r="B45" s="5" t="s">
        <v>50</v>
      </c>
      <c r="C45" s="78">
        <v>4044</v>
      </c>
      <c r="D45" s="78">
        <v>3760</v>
      </c>
      <c r="E45" s="24">
        <v>2915</v>
      </c>
      <c r="F45" s="24">
        <v>845</v>
      </c>
      <c r="G45" s="24">
        <v>272</v>
      </c>
      <c r="H45" s="433">
        <v>106.15799999999999</v>
      </c>
      <c r="I45" s="22">
        <f t="shared" si="1"/>
        <v>97.019999999999982</v>
      </c>
      <c r="J45" s="428">
        <v>58.660999999999994</v>
      </c>
      <c r="K45" s="22">
        <v>38.358999999999988</v>
      </c>
    </row>
    <row r="46" spans="1:11" x14ac:dyDescent="0.2">
      <c r="A46" s="25">
        <v>36</v>
      </c>
      <c r="B46" s="5" t="s">
        <v>51</v>
      </c>
      <c r="C46" s="78">
        <v>819</v>
      </c>
      <c r="D46" s="78">
        <v>783</v>
      </c>
      <c r="E46" s="24">
        <v>596</v>
      </c>
      <c r="F46" s="24">
        <v>187</v>
      </c>
      <c r="G46" s="24">
        <v>49</v>
      </c>
      <c r="H46" s="433">
        <v>25.964000000000002</v>
      </c>
      <c r="I46" s="22">
        <f t="shared" si="1"/>
        <v>30.673999999999999</v>
      </c>
      <c r="J46" s="428">
        <v>20.428000000000001</v>
      </c>
      <c r="K46" s="22">
        <v>10.246</v>
      </c>
    </row>
    <row r="47" spans="1:11" x14ac:dyDescent="0.2">
      <c r="A47" s="25">
        <v>37</v>
      </c>
      <c r="B47" s="5" t="s">
        <v>52</v>
      </c>
      <c r="C47" s="78">
        <v>1600</v>
      </c>
      <c r="D47" s="78">
        <v>1788</v>
      </c>
      <c r="E47" s="24">
        <v>758</v>
      </c>
      <c r="F47" s="24">
        <v>1030</v>
      </c>
      <c r="G47" s="24">
        <v>25</v>
      </c>
      <c r="H47" s="433">
        <v>49.569000000000003</v>
      </c>
      <c r="I47" s="22">
        <f t="shared" si="1"/>
        <v>72.169999999999987</v>
      </c>
      <c r="J47" s="428">
        <v>24.922000000000004</v>
      </c>
      <c r="K47" s="22">
        <v>47.24799999999999</v>
      </c>
    </row>
    <row r="48" spans="1:11" x14ac:dyDescent="0.2">
      <c r="A48" s="25">
        <v>38</v>
      </c>
      <c r="B48" s="5" t="s">
        <v>53</v>
      </c>
      <c r="C48" s="78">
        <v>2469</v>
      </c>
      <c r="D48" s="78">
        <v>2505</v>
      </c>
      <c r="E48" s="24">
        <v>1633</v>
      </c>
      <c r="F48" s="24">
        <v>872</v>
      </c>
      <c r="G48" s="24">
        <v>119</v>
      </c>
      <c r="H48" s="433">
        <v>111.06700000000002</v>
      </c>
      <c r="I48" s="22">
        <f t="shared" si="1"/>
        <v>112.91600000000003</v>
      </c>
      <c r="J48" s="428">
        <v>63.670000000000016</v>
      </c>
      <c r="K48" s="22">
        <v>49.246000000000002</v>
      </c>
    </row>
    <row r="49" spans="1:11" x14ac:dyDescent="0.2">
      <c r="A49" s="25">
        <v>39</v>
      </c>
      <c r="B49" s="5" t="s">
        <v>54</v>
      </c>
      <c r="C49" s="78">
        <v>4237</v>
      </c>
      <c r="D49" s="78">
        <v>5076</v>
      </c>
      <c r="E49" s="24">
        <v>2185</v>
      </c>
      <c r="F49" s="24">
        <v>2891</v>
      </c>
      <c r="G49" s="24">
        <v>88</v>
      </c>
      <c r="H49" s="433">
        <v>245.37599999999995</v>
      </c>
      <c r="I49" s="22">
        <f t="shared" si="1"/>
        <v>248.36</v>
      </c>
      <c r="J49" s="428">
        <v>51.907000000000004</v>
      </c>
      <c r="K49" s="22">
        <v>196.453</v>
      </c>
    </row>
    <row r="50" spans="1:11" x14ac:dyDescent="0.2">
      <c r="A50" s="25">
        <v>40</v>
      </c>
      <c r="B50" s="5" t="s">
        <v>55</v>
      </c>
      <c r="C50" s="78">
        <v>2281</v>
      </c>
      <c r="D50" s="78">
        <v>2303</v>
      </c>
      <c r="E50" s="24">
        <v>1420</v>
      </c>
      <c r="F50" s="24">
        <v>883</v>
      </c>
      <c r="G50" s="24">
        <v>543</v>
      </c>
      <c r="H50" s="433">
        <v>70.960000000000008</v>
      </c>
      <c r="I50" s="22">
        <f t="shared" si="1"/>
        <v>79.092999999999989</v>
      </c>
      <c r="J50" s="428">
        <v>50.30899999999999</v>
      </c>
      <c r="K50" s="22">
        <v>28.783999999999999</v>
      </c>
    </row>
    <row r="51" spans="1:11" x14ac:dyDescent="0.2">
      <c r="A51" s="25">
        <v>41</v>
      </c>
      <c r="B51" s="5" t="s">
        <v>56</v>
      </c>
      <c r="C51" s="78">
        <v>4454</v>
      </c>
      <c r="D51" s="78">
        <v>4565</v>
      </c>
      <c r="E51" s="24">
        <v>3230</v>
      </c>
      <c r="F51" s="24">
        <v>1335</v>
      </c>
      <c r="G51" s="24">
        <v>104</v>
      </c>
      <c r="H51" s="433">
        <v>93.158999999999992</v>
      </c>
      <c r="I51" s="22">
        <f t="shared" si="1"/>
        <v>117.73299999999999</v>
      </c>
      <c r="J51" s="428">
        <v>83.86699999999999</v>
      </c>
      <c r="K51" s="22">
        <v>33.866</v>
      </c>
    </row>
    <row r="52" spans="1:11" x14ac:dyDescent="0.2">
      <c r="A52" s="16">
        <v>42</v>
      </c>
      <c r="B52" s="2" t="s">
        <v>57</v>
      </c>
      <c r="C52" s="78">
        <v>1861</v>
      </c>
      <c r="D52" s="78">
        <v>1861</v>
      </c>
      <c r="E52" s="24">
        <v>934</v>
      </c>
      <c r="F52" s="24">
        <v>927</v>
      </c>
      <c r="G52" s="24">
        <v>48</v>
      </c>
      <c r="H52" s="433">
        <v>59.658000000000001</v>
      </c>
      <c r="I52" s="22">
        <f t="shared" si="1"/>
        <v>82.748000000000005</v>
      </c>
      <c r="J52" s="428">
        <v>27.537000000000006</v>
      </c>
      <c r="K52" s="22">
        <v>55.210999999999999</v>
      </c>
    </row>
    <row r="53" spans="1:11" x14ac:dyDescent="0.2">
      <c r="A53" s="16">
        <v>43</v>
      </c>
      <c r="B53" s="2" t="s">
        <v>58</v>
      </c>
      <c r="C53" s="78">
        <v>2276</v>
      </c>
      <c r="D53" s="78">
        <v>1973</v>
      </c>
      <c r="E53" s="24">
        <v>1327</v>
      </c>
      <c r="F53" s="24">
        <v>646</v>
      </c>
      <c r="G53" s="24">
        <v>46</v>
      </c>
      <c r="H53" s="433">
        <v>56.485999999999997</v>
      </c>
      <c r="I53" s="22">
        <f t="shared" si="1"/>
        <v>63.769999999999996</v>
      </c>
      <c r="J53" s="428">
        <v>44.628999999999998</v>
      </c>
      <c r="K53" s="22">
        <v>19.141000000000002</v>
      </c>
    </row>
    <row r="54" spans="1:11" ht="15.75" thickBot="1" x14ac:dyDescent="0.25">
      <c r="A54" s="20">
        <v>44</v>
      </c>
      <c r="B54" s="14" t="s">
        <v>59</v>
      </c>
      <c r="C54" s="396">
        <v>1140</v>
      </c>
      <c r="D54" s="396">
        <v>1185</v>
      </c>
      <c r="E54" s="398">
        <v>705</v>
      </c>
      <c r="F54" s="398">
        <v>480</v>
      </c>
      <c r="G54" s="398">
        <v>45</v>
      </c>
      <c r="H54" s="434">
        <v>16.522000000000002</v>
      </c>
      <c r="I54" s="120">
        <f t="shared" si="1"/>
        <v>18.757999999999999</v>
      </c>
      <c r="J54" s="430">
        <v>12.247</v>
      </c>
      <c r="K54" s="120">
        <v>6.5110000000000001</v>
      </c>
    </row>
    <row r="55" spans="1:11" s="156" customFormat="1" ht="34.5" customHeight="1" thickBot="1" x14ac:dyDescent="0.3">
      <c r="A55" s="713" t="s">
        <v>113</v>
      </c>
      <c r="B55" s="714"/>
      <c r="C55" s="404">
        <f>C5+C16</f>
        <v>119681</v>
      </c>
      <c r="D55" s="404">
        <f t="shared" ref="D55:K55" si="4">D5+D16</f>
        <v>125499</v>
      </c>
      <c r="E55" s="404">
        <f t="shared" si="4"/>
        <v>85172</v>
      </c>
      <c r="F55" s="404">
        <f t="shared" si="4"/>
        <v>40327</v>
      </c>
      <c r="G55" s="404">
        <f t="shared" si="4"/>
        <v>16068</v>
      </c>
      <c r="H55" s="405">
        <f t="shared" si="4"/>
        <v>3166.9439999999995</v>
      </c>
      <c r="I55" s="437">
        <f t="shared" si="1"/>
        <v>3628.9059999999999</v>
      </c>
      <c r="J55" s="405">
        <f t="shared" si="4"/>
        <v>2237.0929999999998</v>
      </c>
      <c r="K55" s="405">
        <f t="shared" si="4"/>
        <v>1391.8130000000003</v>
      </c>
    </row>
    <row r="56" spans="1:11" ht="15.75" thickBot="1" x14ac:dyDescent="0.25">
      <c r="A56" s="763" t="s">
        <v>61</v>
      </c>
      <c r="B56" s="764"/>
      <c r="C56" s="77">
        <v>67</v>
      </c>
      <c r="D56" s="77">
        <v>134</v>
      </c>
      <c r="E56" s="399">
        <v>134</v>
      </c>
      <c r="F56" s="77">
        <v>0</v>
      </c>
      <c r="G56" s="77">
        <v>134</v>
      </c>
      <c r="H56" s="117">
        <v>4.4169999999999998</v>
      </c>
      <c r="I56" s="68">
        <f t="shared" si="1"/>
        <v>5.9409999999999998</v>
      </c>
      <c r="J56" s="117">
        <v>5.9409999999999998</v>
      </c>
      <c r="K56" s="117">
        <v>0</v>
      </c>
    </row>
    <row r="57" spans="1:11" ht="15.75" thickBot="1" x14ac:dyDescent="0.25">
      <c r="A57" s="765" t="s">
        <v>128</v>
      </c>
      <c r="B57" s="766"/>
      <c r="C57" s="78">
        <v>737</v>
      </c>
      <c r="D57" s="78">
        <v>742</v>
      </c>
      <c r="E57" s="400">
        <v>346</v>
      </c>
      <c r="F57" s="78">
        <v>396</v>
      </c>
      <c r="G57" s="78">
        <v>742</v>
      </c>
      <c r="H57" s="118">
        <v>25.672000000000001</v>
      </c>
      <c r="I57" s="68">
        <f t="shared" si="1"/>
        <v>26.11</v>
      </c>
      <c r="J57" s="118">
        <v>8.4</v>
      </c>
      <c r="K57" s="118">
        <v>17.71</v>
      </c>
    </row>
    <row r="58" spans="1:11" ht="15.75" thickBot="1" x14ac:dyDescent="0.25">
      <c r="A58" s="765" t="s">
        <v>126</v>
      </c>
      <c r="B58" s="766"/>
      <c r="C58" s="78">
        <v>742</v>
      </c>
      <c r="D58" s="78">
        <v>436</v>
      </c>
      <c r="E58" s="400">
        <v>263</v>
      </c>
      <c r="F58" s="78">
        <v>173</v>
      </c>
      <c r="G58" s="78">
        <v>163</v>
      </c>
      <c r="H58" s="118">
        <v>71.843999999999994</v>
      </c>
      <c r="I58" s="68">
        <f t="shared" si="1"/>
        <v>67.534000000000006</v>
      </c>
      <c r="J58" s="118">
        <v>52.706000000000003</v>
      </c>
      <c r="K58" s="118">
        <v>14.827999999999999</v>
      </c>
    </row>
    <row r="59" spans="1:11" ht="15.6" customHeight="1" thickBot="1" x14ac:dyDescent="0.25">
      <c r="A59" s="767" t="s">
        <v>64</v>
      </c>
      <c r="B59" s="768"/>
      <c r="C59" s="396">
        <v>1659</v>
      </c>
      <c r="D59" s="396">
        <v>1813</v>
      </c>
      <c r="E59" s="401">
        <v>1182</v>
      </c>
      <c r="F59" s="396">
        <v>631</v>
      </c>
      <c r="G59" s="396">
        <v>1813</v>
      </c>
      <c r="H59" s="338">
        <v>42.572000000000003</v>
      </c>
      <c r="I59" s="68">
        <f t="shared" si="1"/>
        <v>41.370000000000005</v>
      </c>
      <c r="J59" s="338">
        <v>28.483000000000001</v>
      </c>
      <c r="K59" s="338">
        <v>12.887</v>
      </c>
    </row>
    <row r="60" spans="1:11" ht="36.75" customHeight="1" thickBot="1" x14ac:dyDescent="0.25">
      <c r="A60" s="713" t="s">
        <v>120</v>
      </c>
      <c r="B60" s="769"/>
      <c r="C60" s="404">
        <f>C56+C57+C58+C59</f>
        <v>3205</v>
      </c>
      <c r="D60" s="404">
        <f t="shared" ref="D60:K60" si="5">D56+D57+D58+D59</f>
        <v>3125</v>
      </c>
      <c r="E60" s="404">
        <f t="shared" si="5"/>
        <v>1925</v>
      </c>
      <c r="F60" s="404">
        <f t="shared" si="5"/>
        <v>1200</v>
      </c>
      <c r="G60" s="404">
        <f t="shared" si="5"/>
        <v>2852</v>
      </c>
      <c r="H60" s="405">
        <v>144.505</v>
      </c>
      <c r="I60" s="406">
        <f t="shared" si="1"/>
        <v>140.95499999999998</v>
      </c>
      <c r="J60" s="405">
        <f t="shared" si="5"/>
        <v>95.53</v>
      </c>
      <c r="K60" s="405">
        <f t="shared" si="5"/>
        <v>45.424999999999997</v>
      </c>
    </row>
    <row r="61" spans="1:11" s="145" customFormat="1" ht="36.75" customHeight="1" thickBot="1" x14ac:dyDescent="0.3">
      <c r="A61" s="705" t="s">
        <v>65</v>
      </c>
      <c r="B61" s="762"/>
      <c r="C61" s="404">
        <f>C55+C60</f>
        <v>122886</v>
      </c>
      <c r="D61" s="404">
        <f t="shared" ref="D61:K61" si="6">D55+D60</f>
        <v>128624</v>
      </c>
      <c r="E61" s="404">
        <f t="shared" si="6"/>
        <v>87097</v>
      </c>
      <c r="F61" s="404">
        <f t="shared" si="6"/>
        <v>41527</v>
      </c>
      <c r="G61" s="404">
        <f t="shared" si="6"/>
        <v>18920</v>
      </c>
      <c r="H61" s="405">
        <f t="shared" si="6"/>
        <v>3311.4489999999996</v>
      </c>
      <c r="I61" s="406">
        <f t="shared" si="1"/>
        <v>3769.8610000000003</v>
      </c>
      <c r="J61" s="405">
        <f t="shared" si="6"/>
        <v>2332.623</v>
      </c>
      <c r="K61" s="405">
        <f t="shared" si="6"/>
        <v>1437.2380000000003</v>
      </c>
    </row>
  </sheetData>
  <mergeCells count="14">
    <mergeCell ref="A59:B59"/>
    <mergeCell ref="A60:B60"/>
    <mergeCell ref="A61:B61"/>
    <mergeCell ref="A5:B5"/>
    <mergeCell ref="A16:B16"/>
    <mergeCell ref="A55:B55"/>
    <mergeCell ref="A56:B56"/>
    <mergeCell ref="A57:B57"/>
    <mergeCell ref="A58:B58"/>
    <mergeCell ref="A1:K1"/>
    <mergeCell ref="A2:A3"/>
    <mergeCell ref="B2:B3"/>
    <mergeCell ref="C2:G2"/>
    <mergeCell ref="H2:K2"/>
  </mergeCells>
  <printOptions horizontalCentered="1" verticalCentered="1"/>
  <pageMargins left="0.25" right="0.25" top="0.75" bottom="0.75" header="0.3" footer="0.3"/>
  <pageSetup paperSize="9" scale="71" orientation="portrait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zoomScaleSheetLayoutView="100" workbookViewId="0">
      <pane ySplit="3" topLeftCell="A4" activePane="bottomLeft" state="frozen"/>
      <selection pane="bottomLeft" activeCell="K5" sqref="K5"/>
    </sheetView>
  </sheetViews>
  <sheetFormatPr defaultColWidth="9" defaultRowHeight="15" x14ac:dyDescent="0.2"/>
  <cols>
    <col min="1" max="1" width="4.625" style="8" customWidth="1"/>
    <col min="2" max="2" width="23.125" style="8" customWidth="1"/>
    <col min="3" max="3" width="10.375" style="19" customWidth="1"/>
    <col min="4" max="4" width="9.625" style="28" customWidth="1"/>
    <col min="5" max="5" width="9.125" style="19" customWidth="1"/>
    <col min="6" max="6" width="9" style="19" customWidth="1"/>
    <col min="7" max="7" width="7.5" style="28" customWidth="1"/>
    <col min="8" max="8" width="9.125" style="19" customWidth="1"/>
    <col min="9" max="9" width="7.625" style="19" customWidth="1"/>
    <col min="10" max="10" width="9.375" style="19" customWidth="1"/>
    <col min="11" max="11" width="9.25" style="19" customWidth="1"/>
    <col min="12" max="16384" width="9" style="8"/>
  </cols>
  <sheetData>
    <row r="1" spans="1:11" ht="30" customHeight="1" thickBot="1" x14ac:dyDescent="0.25">
      <c r="A1" s="748" t="s">
        <v>75</v>
      </c>
      <c r="B1" s="748"/>
      <c r="C1" s="748"/>
      <c r="D1" s="748"/>
      <c r="E1" s="748"/>
      <c r="F1" s="748"/>
      <c r="G1" s="748"/>
      <c r="H1" s="748"/>
      <c r="I1" s="748"/>
      <c r="J1" s="8"/>
      <c r="K1" s="8"/>
    </row>
    <row r="2" spans="1:11" ht="30" customHeight="1" thickBot="1" x14ac:dyDescent="0.3">
      <c r="A2" s="723" t="s">
        <v>3</v>
      </c>
      <c r="B2" s="723" t="s">
        <v>76</v>
      </c>
      <c r="C2" s="776" t="s">
        <v>155</v>
      </c>
      <c r="D2" s="777"/>
      <c r="E2" s="778"/>
      <c r="F2" s="776" t="s">
        <v>156</v>
      </c>
      <c r="G2" s="778"/>
      <c r="H2" s="776" t="s">
        <v>157</v>
      </c>
      <c r="I2" s="778"/>
      <c r="J2" s="776" t="s">
        <v>175</v>
      </c>
      <c r="K2" s="778"/>
    </row>
    <row r="3" spans="1:11" ht="21" customHeight="1" thickBot="1" x14ac:dyDescent="0.3">
      <c r="A3" s="775"/>
      <c r="B3" s="775"/>
      <c r="C3" s="326" t="s">
        <v>127</v>
      </c>
      <c r="D3" s="29" t="s">
        <v>135</v>
      </c>
      <c r="E3" s="327" t="s">
        <v>77</v>
      </c>
      <c r="F3" s="326" t="s">
        <v>127</v>
      </c>
      <c r="G3" s="29" t="s">
        <v>135</v>
      </c>
      <c r="H3" s="326" t="s">
        <v>127</v>
      </c>
      <c r="I3" s="326" t="s">
        <v>135</v>
      </c>
      <c r="J3" s="326" t="s">
        <v>127</v>
      </c>
      <c r="K3" s="326" t="s">
        <v>135</v>
      </c>
    </row>
    <row r="4" spans="1:11" s="67" customFormat="1" ht="15.75" thickBot="1" x14ac:dyDescent="0.3">
      <c r="A4" s="66">
        <v>1</v>
      </c>
      <c r="B4" s="66">
        <v>2</v>
      </c>
      <c r="C4" s="66">
        <v>3</v>
      </c>
      <c r="D4" s="328">
        <v>4</v>
      </c>
      <c r="E4" s="66">
        <v>5</v>
      </c>
      <c r="F4" s="66">
        <v>6</v>
      </c>
      <c r="G4" s="286">
        <v>7</v>
      </c>
      <c r="H4" s="66">
        <v>8</v>
      </c>
      <c r="I4" s="66">
        <v>9</v>
      </c>
      <c r="J4" s="66">
        <v>10</v>
      </c>
      <c r="K4" s="66">
        <v>11</v>
      </c>
    </row>
    <row r="5" spans="1:11" ht="14.45" customHeight="1" thickBot="1" x14ac:dyDescent="0.25">
      <c r="A5" s="783" t="s">
        <v>11</v>
      </c>
      <c r="B5" s="784"/>
      <c r="C5" s="423">
        <f t="shared" ref="C5:D5" si="0">C6+C7+C8+C9+C10+C11+C12</f>
        <v>10448.991</v>
      </c>
      <c r="D5" s="423">
        <f t="shared" si="0"/>
        <v>10511.339</v>
      </c>
      <c r="E5" s="423">
        <f>D5-C5</f>
        <v>62.347999999999956</v>
      </c>
      <c r="F5" s="423">
        <v>18.690000000000001</v>
      </c>
      <c r="G5" s="480">
        <f>D5/'Обслуживание пользователей'!D5</f>
        <v>18.670693409782832</v>
      </c>
      <c r="H5" s="423">
        <v>1.9740807452430449</v>
      </c>
      <c r="I5" s="480">
        <f>D5/'Библиотечный фонд'!D5</f>
        <v>1.9949650156938765</v>
      </c>
      <c r="J5" s="423">
        <v>20.53</v>
      </c>
      <c r="K5" s="480">
        <v>20.5</v>
      </c>
    </row>
    <row r="6" spans="1:11" x14ac:dyDescent="0.2">
      <c r="A6" s="329">
        <v>1</v>
      </c>
      <c r="B6" s="313" t="s">
        <v>12</v>
      </c>
      <c r="C6" s="117">
        <v>979.26200000000006</v>
      </c>
      <c r="D6" s="117">
        <v>1018.546</v>
      </c>
      <c r="E6" s="117">
        <f t="shared" ref="E6:E61" si="1">D6-C6</f>
        <v>39.283999999999992</v>
      </c>
      <c r="F6" s="475">
        <v>14.44254026311132</v>
      </c>
      <c r="G6" s="481">
        <f>D6/'Обслуживание пользователей'!D6</f>
        <v>14.877320596526587</v>
      </c>
      <c r="H6" s="484">
        <v>2.2236093670880335</v>
      </c>
      <c r="I6" s="117">
        <f>D6/'Библиотечный фонд'!D6</f>
        <v>2.308361398053675</v>
      </c>
      <c r="J6" s="484">
        <v>33.243121335137573</v>
      </c>
      <c r="K6" s="117">
        <v>32.823219756353659</v>
      </c>
    </row>
    <row r="7" spans="1:11" x14ac:dyDescent="0.2">
      <c r="A7" s="16">
        <v>2</v>
      </c>
      <c r="B7" s="314" t="s">
        <v>13</v>
      </c>
      <c r="C7" s="118">
        <v>989.76200000000006</v>
      </c>
      <c r="D7" s="118">
        <v>998.98399999999992</v>
      </c>
      <c r="E7" s="118">
        <f t="shared" si="1"/>
        <v>9.2219999999998663</v>
      </c>
      <c r="F7" s="425">
        <v>18.880660791270842</v>
      </c>
      <c r="G7" s="482">
        <f>D7/'Обслуживание пользователей'!D7</f>
        <v>19.052581389582894</v>
      </c>
      <c r="H7" s="485">
        <v>1.9881765443208845</v>
      </c>
      <c r="I7" s="118">
        <f>D7/'Библиотечный фонд'!D7</f>
        <v>2.1246163825646804</v>
      </c>
      <c r="J7" s="485">
        <v>25.738947699196732</v>
      </c>
      <c r="K7" s="118">
        <v>25.713669198817136</v>
      </c>
    </row>
    <row r="8" spans="1:11" x14ac:dyDescent="0.2">
      <c r="A8" s="16">
        <v>3</v>
      </c>
      <c r="B8" s="314" t="s">
        <v>14</v>
      </c>
      <c r="C8" s="118">
        <v>685.55099999999993</v>
      </c>
      <c r="D8" s="118">
        <v>687.11799999999994</v>
      </c>
      <c r="E8" s="118">
        <f t="shared" si="1"/>
        <v>1.5670000000000073</v>
      </c>
      <c r="F8" s="425">
        <v>19.364753403762489</v>
      </c>
      <c r="G8" s="482">
        <f>D8/'Обслуживание пользователей'!D8</f>
        <v>19.335284351520936</v>
      </c>
      <c r="H8" s="485">
        <v>1.7906283057554424</v>
      </c>
      <c r="I8" s="118">
        <f>D8/'Библиотечный фонд'!D8</f>
        <v>1.8195487128969816</v>
      </c>
      <c r="J8" s="485">
        <v>30.266656407362774</v>
      </c>
      <c r="K8" s="118">
        <v>30.285753244871714</v>
      </c>
    </row>
    <row r="9" spans="1:11" x14ac:dyDescent="0.2">
      <c r="A9" s="16">
        <v>4</v>
      </c>
      <c r="B9" s="314" t="s">
        <v>15</v>
      </c>
      <c r="C9" s="118">
        <v>483.91700000000003</v>
      </c>
      <c r="D9" s="118">
        <v>463.18800000000005</v>
      </c>
      <c r="E9" s="118">
        <f t="shared" si="1"/>
        <v>-20.728999999999985</v>
      </c>
      <c r="F9" s="425">
        <v>21.38198126546483</v>
      </c>
      <c r="G9" s="482">
        <f>D9/'Обслуживание пользователей'!D9</f>
        <v>21.338185838669556</v>
      </c>
      <c r="H9" s="485">
        <v>1.9484890580016507</v>
      </c>
      <c r="I9" s="118">
        <f>D9/'Библиотечный фонд'!D9</f>
        <v>1.864948764922594</v>
      </c>
      <c r="J9" s="485">
        <v>33.583119407636033</v>
      </c>
      <c r="K9" s="118">
        <v>31.69599182302694</v>
      </c>
    </row>
    <row r="10" spans="1:11" x14ac:dyDescent="0.2">
      <c r="A10" s="16">
        <v>5</v>
      </c>
      <c r="B10" s="314" t="s">
        <v>16</v>
      </c>
      <c r="C10" s="118">
        <v>2978.9179999999997</v>
      </c>
      <c r="D10" s="118">
        <v>2995.6929999999988</v>
      </c>
      <c r="E10" s="118">
        <f t="shared" si="1"/>
        <v>16.774999999999181</v>
      </c>
      <c r="F10" s="425">
        <v>18.453082412408936</v>
      </c>
      <c r="G10" s="482">
        <f>D10/'Обслуживание пользователей'!D10</f>
        <v>18.243616211443005</v>
      </c>
      <c r="H10" s="485">
        <v>2.2948859381788926</v>
      </c>
      <c r="I10" s="118">
        <f>D10/'Библиотечный фонд'!D10</f>
        <v>2.2846347146011192</v>
      </c>
      <c r="J10" s="485">
        <v>13.164946755328954</v>
      </c>
      <c r="K10" s="118">
        <v>13.201467392484076</v>
      </c>
    </row>
    <row r="11" spans="1:11" s="10" customFormat="1" x14ac:dyDescent="0.2">
      <c r="A11" s="17">
        <v>6</v>
      </c>
      <c r="B11" s="317" t="s">
        <v>105</v>
      </c>
      <c r="C11" s="118">
        <v>2078.2359999999999</v>
      </c>
      <c r="D11" s="118">
        <v>2099.2860000000001</v>
      </c>
      <c r="E11" s="118">
        <f t="shared" si="1"/>
        <v>21.050000000000182</v>
      </c>
      <c r="F11" s="425">
        <v>19.937221193603158</v>
      </c>
      <c r="G11" s="482">
        <f>D11/'Обслуживание пользователей'!D11</f>
        <v>20.181755256251265</v>
      </c>
      <c r="H11" s="485">
        <v>2.3204543018436472</v>
      </c>
      <c r="I11" s="118">
        <f>D11/'Библиотечный фонд'!D11</f>
        <v>2.3430943382748515</v>
      </c>
      <c r="J11" s="485">
        <v>30.477101022150499</v>
      </c>
      <c r="K11" s="118">
        <v>30.240630750848183</v>
      </c>
    </row>
    <row r="12" spans="1:11" s="10" customFormat="1" x14ac:dyDescent="0.2">
      <c r="A12" s="17">
        <v>7</v>
      </c>
      <c r="B12" s="317" t="s">
        <v>108</v>
      </c>
      <c r="C12" s="118">
        <f>C13+C14+C15</f>
        <v>2253.3449999999998</v>
      </c>
      <c r="D12" s="118">
        <f>D13+D14+D15</f>
        <v>2248.5240000000003</v>
      </c>
      <c r="E12" s="118">
        <f t="shared" si="1"/>
        <v>-4.8209999999994579</v>
      </c>
      <c r="F12" s="425">
        <v>19.592600643422305</v>
      </c>
      <c r="G12" s="482">
        <f>D12/'Обслуживание пользователей'!D12</f>
        <v>19.280444513042138</v>
      </c>
      <c r="H12" s="485">
        <v>1.4727927993877046</v>
      </c>
      <c r="I12" s="118">
        <f>D12/'Библиотечный фонд'!D12</f>
        <v>1.4750997165949409</v>
      </c>
      <c r="J12" s="485">
        <v>20.471953192724015</v>
      </c>
      <c r="K12" s="118">
        <v>20.825691841476026</v>
      </c>
    </row>
    <row r="13" spans="1:11" x14ac:dyDescent="0.2">
      <c r="A13" s="330"/>
      <c r="B13" s="331" t="s">
        <v>19</v>
      </c>
      <c r="C13" s="118">
        <v>1331.8719999999998</v>
      </c>
      <c r="D13" s="118">
        <v>1362.643</v>
      </c>
      <c r="E13" s="118">
        <f t="shared" si="1"/>
        <v>30.771000000000186</v>
      </c>
      <c r="F13" s="425">
        <v>19.340613382899623</v>
      </c>
      <c r="G13" s="482">
        <f>D13/'Обслуживание пользователей'!D13</f>
        <v>18.928226142519794</v>
      </c>
      <c r="H13" s="485">
        <v>1.324854247053358</v>
      </c>
      <c r="I13" s="118">
        <f>D13/'Библиотечный фонд'!D13</f>
        <v>1.3530404717718352</v>
      </c>
      <c r="J13" s="485">
        <v>20.708610745238143</v>
      </c>
      <c r="K13" s="118">
        <v>21.671202196320202</v>
      </c>
    </row>
    <row r="14" spans="1:11" x14ac:dyDescent="0.2">
      <c r="A14" s="330"/>
      <c r="B14" s="331" t="s">
        <v>20</v>
      </c>
      <c r="C14" s="118">
        <v>465.47500000000002</v>
      </c>
      <c r="D14" s="118">
        <v>425.94900000000007</v>
      </c>
      <c r="E14" s="118">
        <f t="shared" si="1"/>
        <v>-39.525999999999954</v>
      </c>
      <c r="F14" s="425">
        <v>20.020430107526884</v>
      </c>
      <c r="G14" s="482">
        <f>D14/'Обслуживание пользователей'!D14</f>
        <v>19.178253039171544</v>
      </c>
      <c r="H14" s="485">
        <v>1.8194415128559926</v>
      </c>
      <c r="I14" s="118">
        <f>D14/'Библиотечный фонд'!D14</f>
        <v>1.715025990183723</v>
      </c>
      <c r="J14" s="485">
        <v>17.237544483985765</v>
      </c>
      <c r="K14" s="118">
        <v>16.58390890423745</v>
      </c>
    </row>
    <row r="15" spans="1:11" ht="15.75" thickBot="1" x14ac:dyDescent="0.25">
      <c r="A15" s="332"/>
      <c r="B15" s="315" t="s">
        <v>21</v>
      </c>
      <c r="C15" s="338">
        <v>455.99799999999999</v>
      </c>
      <c r="D15" s="119">
        <v>459.93200000000007</v>
      </c>
      <c r="E15" s="119">
        <f t="shared" si="1"/>
        <v>3.9340000000000828</v>
      </c>
      <c r="F15" s="476">
        <v>19.916055206149547</v>
      </c>
      <c r="G15" s="483">
        <f>D15/'Обслуживание пользователей'!D15</f>
        <v>20.512532334314521</v>
      </c>
      <c r="H15" s="486">
        <v>1.6961056351125161</v>
      </c>
      <c r="I15" s="338">
        <f>D15/'Библиотечный фонд'!D15</f>
        <v>1.710674700587667</v>
      </c>
      <c r="J15" s="486">
        <v>24.260662251655624</v>
      </c>
      <c r="K15" s="338">
        <v>23.885207831774501</v>
      </c>
    </row>
    <row r="16" spans="1:11" ht="16.5" thickBot="1" x14ac:dyDescent="0.3">
      <c r="A16" s="737" t="s">
        <v>22</v>
      </c>
      <c r="B16" s="785"/>
      <c r="C16" s="423">
        <f>C17+C18+C19+C20+C21+C22+C23+C24+C25+C26+C27+C28+C29+C30+C31+C32+C33+C35+C36+C37+C38+C39+C40+C41+C42+C43+C44+C45+C46+C47+C48+C49+C50+C51+C52+C53+C54</f>
        <v>22907.411999999997</v>
      </c>
      <c r="D16" s="423">
        <f t="shared" ref="D16" si="2">D17+D18+D19+D20+D21+D22+D23+D24+D25+D26+D27+D28+D29+D30+D31+D32+D33+D35+D36+D37+D38+D39+D40+D41+D42+D43+D44+D45+D46+D47+D48+D49+D50+D51+D52+D53+D54</f>
        <v>23016.062000000002</v>
      </c>
      <c r="E16" s="423">
        <f t="shared" si="1"/>
        <v>108.65000000000509</v>
      </c>
      <c r="F16" s="423">
        <v>21.59</v>
      </c>
      <c r="G16" s="487">
        <f>D16/'Обслуживание пользователей'!D16</f>
        <v>21.622207984487972</v>
      </c>
      <c r="H16" s="423">
        <v>1.4699456167763418</v>
      </c>
      <c r="I16" s="487">
        <f>D16/'Библиотечный фонд'!D16</f>
        <v>1.4801587809430714</v>
      </c>
      <c r="J16" s="423">
        <v>34.4</v>
      </c>
      <c r="K16" s="487">
        <v>34.64</v>
      </c>
    </row>
    <row r="17" spans="1:11" x14ac:dyDescent="0.2">
      <c r="A17" s="16">
        <v>8</v>
      </c>
      <c r="B17" s="333" t="s">
        <v>23</v>
      </c>
      <c r="C17" s="117">
        <v>552.74600000000009</v>
      </c>
      <c r="D17" s="334">
        <v>565.55400000000009</v>
      </c>
      <c r="E17" s="334">
        <f t="shared" si="1"/>
        <v>12.807999999999993</v>
      </c>
      <c r="F17" s="475">
        <v>19.909447826243564</v>
      </c>
      <c r="G17" s="117">
        <f>D17/'Обслуживание пользователей'!D17</f>
        <v>20.083593749999999</v>
      </c>
      <c r="H17" s="484">
        <v>1.4055770854312253</v>
      </c>
      <c r="I17" s="117">
        <f>D17/'Библиотечный фонд'!D17</f>
        <v>1.4309852740245941</v>
      </c>
      <c r="J17" s="484">
        <v>28.46348640031167</v>
      </c>
      <c r="K17" s="117">
        <v>29.311044726405971</v>
      </c>
    </row>
    <row r="18" spans="1:11" x14ac:dyDescent="0.2">
      <c r="A18" s="16">
        <v>9</v>
      </c>
      <c r="B18" s="314" t="s">
        <v>24</v>
      </c>
      <c r="C18" s="118">
        <v>803.53199999999993</v>
      </c>
      <c r="D18" s="118">
        <v>803.55000000000018</v>
      </c>
      <c r="E18" s="118">
        <f t="shared" si="1"/>
        <v>1.8000000000256478E-2</v>
      </c>
      <c r="F18" s="425">
        <v>24.672439204126743</v>
      </c>
      <c r="G18" s="118">
        <f>D18/'Обслуживание пользователей'!D18</f>
        <v>24.648016931995958</v>
      </c>
      <c r="H18" s="485">
        <v>1.6513804456391723</v>
      </c>
      <c r="I18" s="118">
        <f>D18/'Библиотечный фонд'!D18</f>
        <v>1.6513631375385849</v>
      </c>
      <c r="J18" s="485">
        <v>33.47380105659137</v>
      </c>
      <c r="K18" s="118">
        <v>33.663417454875884</v>
      </c>
    </row>
    <row r="19" spans="1:11" x14ac:dyDescent="0.2">
      <c r="A19" s="16">
        <v>10</v>
      </c>
      <c r="B19" s="314" t="s">
        <v>25</v>
      </c>
      <c r="C19" s="118">
        <v>372.36500000000001</v>
      </c>
      <c r="D19" s="118">
        <v>354.89099999999996</v>
      </c>
      <c r="E19" s="118">
        <f t="shared" si="1"/>
        <v>-17.474000000000046</v>
      </c>
      <c r="F19" s="425">
        <v>20.278004683330611</v>
      </c>
      <c r="G19" s="118">
        <f>D19/'Обслуживание пользователей'!D19</f>
        <v>20.042412605184388</v>
      </c>
      <c r="H19" s="485">
        <v>1.5289183241085944</v>
      </c>
      <c r="I19" s="118">
        <f>D19/'Библиотечный фонд'!D19</f>
        <v>1.4571467284193933</v>
      </c>
      <c r="J19" s="485">
        <v>62.062322563201299</v>
      </c>
      <c r="K19" s="118">
        <v>60.359285519498229</v>
      </c>
    </row>
    <row r="20" spans="1:11" x14ac:dyDescent="0.2">
      <c r="A20" s="16">
        <v>11</v>
      </c>
      <c r="B20" s="314" t="s">
        <v>26</v>
      </c>
      <c r="C20" s="118">
        <v>834.971</v>
      </c>
      <c r="D20" s="118">
        <v>834.97200000000009</v>
      </c>
      <c r="E20" s="118">
        <f t="shared" si="1"/>
        <v>1.00000000009004E-3</v>
      </c>
      <c r="F20" s="425">
        <v>20.339350092565528</v>
      </c>
      <c r="G20" s="118">
        <f>D20/'Обслуживание пользователей'!D20</f>
        <v>20.337392829306321</v>
      </c>
      <c r="H20" s="485">
        <v>1.3970061202705102</v>
      </c>
      <c r="I20" s="118">
        <f>D20/'Библиотечный фонд'!D20</f>
        <v>1.3879604110495329</v>
      </c>
      <c r="J20" s="485">
        <v>38.800412086613804</v>
      </c>
      <c r="K20" s="118">
        <v>39.196143013986337</v>
      </c>
    </row>
    <row r="21" spans="1:11" x14ac:dyDescent="0.2">
      <c r="A21" s="25">
        <v>12</v>
      </c>
      <c r="B21" s="335" t="s">
        <v>27</v>
      </c>
      <c r="C21" s="118">
        <v>375.09800000000001</v>
      </c>
      <c r="D21" s="118">
        <v>396.32700000000006</v>
      </c>
      <c r="E21" s="118">
        <f t="shared" si="1"/>
        <v>21.229000000000042</v>
      </c>
      <c r="F21" s="425">
        <v>21.741030545412389</v>
      </c>
      <c r="G21" s="118">
        <f>D21/'Обслуживание пользователей'!D21</f>
        <v>22.416685520361995</v>
      </c>
      <c r="H21" s="485">
        <v>1.0812171035564191</v>
      </c>
      <c r="I21" s="118">
        <f>D21/'Библиотечный фонд'!D21</f>
        <v>1.1573652533735936</v>
      </c>
      <c r="J21" s="485">
        <v>37.263498920086406</v>
      </c>
      <c r="K21" s="118">
        <v>38.214633091970171</v>
      </c>
    </row>
    <row r="22" spans="1:11" ht="15" customHeight="1" x14ac:dyDescent="0.2">
      <c r="A22" s="26">
        <v>13</v>
      </c>
      <c r="B22" s="336" t="s">
        <v>28</v>
      </c>
      <c r="C22" s="118">
        <v>703.404</v>
      </c>
      <c r="D22" s="118">
        <v>711.38300000000015</v>
      </c>
      <c r="E22" s="118">
        <f t="shared" si="1"/>
        <v>7.9790000000001555</v>
      </c>
      <c r="F22" s="425">
        <v>22.790435458786941</v>
      </c>
      <c r="G22" s="118">
        <f>D22/'Обслуживание пользователей'!D22</f>
        <v>22.824146560574953</v>
      </c>
      <c r="H22" s="485">
        <v>1.5353908414042399</v>
      </c>
      <c r="I22" s="118">
        <f>D22/'Библиотечный фонд'!D22</f>
        <v>1.5495333209902091</v>
      </c>
      <c r="J22" s="485">
        <v>56.485057008473483</v>
      </c>
      <c r="K22" s="118">
        <v>57.360546220807187</v>
      </c>
    </row>
    <row r="23" spans="1:11" x14ac:dyDescent="0.2">
      <c r="A23" s="25">
        <v>14</v>
      </c>
      <c r="B23" s="335" t="s">
        <v>29</v>
      </c>
      <c r="C23" s="118">
        <v>915.38699999999972</v>
      </c>
      <c r="D23" s="118">
        <v>914.08</v>
      </c>
      <c r="E23" s="118">
        <f t="shared" si="1"/>
        <v>-1.3069999999996753</v>
      </c>
      <c r="F23" s="425">
        <v>21.718912378105198</v>
      </c>
      <c r="G23" s="118">
        <f>D23/'Обслуживание пользователей'!D23</f>
        <v>21.676587066328349</v>
      </c>
      <c r="H23" s="485">
        <v>1.1685766626028449</v>
      </c>
      <c r="I23" s="118">
        <f>D23/'Библиотечный фонд'!D23</f>
        <v>1.1661935533257211</v>
      </c>
      <c r="J23" s="485">
        <v>43.287629024803572</v>
      </c>
      <c r="K23" s="118">
        <v>43.518059855521159</v>
      </c>
    </row>
    <row r="24" spans="1:11" x14ac:dyDescent="0.2">
      <c r="A24" s="25">
        <v>15</v>
      </c>
      <c r="B24" s="335" t="s">
        <v>30</v>
      </c>
      <c r="C24" s="118">
        <v>512.62400000000002</v>
      </c>
      <c r="D24" s="118">
        <v>521.15199999999993</v>
      </c>
      <c r="E24" s="118">
        <f t="shared" si="1"/>
        <v>8.5279999999999063</v>
      </c>
      <c r="F24" s="425">
        <v>20.274640088593582</v>
      </c>
      <c r="G24" s="118">
        <f>D24/'Обслуживание пользователей'!D24</f>
        <v>20.379790395745349</v>
      </c>
      <c r="H24" s="485">
        <v>1.196944967859586</v>
      </c>
      <c r="I24" s="118">
        <f>D24/'Библиотечный фонд'!D24</f>
        <v>1.2143224961612038</v>
      </c>
      <c r="J24" s="485">
        <v>17.152044284347841</v>
      </c>
      <c r="K24" s="118">
        <v>17.3825562662715</v>
      </c>
    </row>
    <row r="25" spans="1:11" x14ac:dyDescent="0.2">
      <c r="A25" s="25">
        <v>16</v>
      </c>
      <c r="B25" s="335" t="s">
        <v>31</v>
      </c>
      <c r="C25" s="118">
        <v>1013.4590000000001</v>
      </c>
      <c r="D25" s="118">
        <v>1022.0269999999998</v>
      </c>
      <c r="E25" s="118">
        <f t="shared" si="1"/>
        <v>8.5679999999997563</v>
      </c>
      <c r="F25" s="425">
        <v>21.576729827549503</v>
      </c>
      <c r="G25" s="118">
        <f>D25/'Обслуживание пользователей'!D25</f>
        <v>21.700469244325536</v>
      </c>
      <c r="H25" s="485">
        <v>1.4474718563524231</v>
      </c>
      <c r="I25" s="118">
        <f>D25/'Библиотечный фонд'!D25</f>
        <v>1.450848482611572</v>
      </c>
      <c r="J25" s="485">
        <v>34.953378131999784</v>
      </c>
      <c r="K25" s="118">
        <v>35.116353631530679</v>
      </c>
    </row>
    <row r="26" spans="1:11" x14ac:dyDescent="0.2">
      <c r="A26" s="25">
        <v>17</v>
      </c>
      <c r="B26" s="335" t="s">
        <v>32</v>
      </c>
      <c r="C26" s="118">
        <v>1095.24</v>
      </c>
      <c r="D26" s="118">
        <v>1090.3150000000003</v>
      </c>
      <c r="E26" s="118">
        <f t="shared" si="1"/>
        <v>-4.9249999999997272</v>
      </c>
      <c r="F26" s="425">
        <v>20.742003295267317</v>
      </c>
      <c r="G26" s="118">
        <f>D26/'Обслуживание пользователей'!D26</f>
        <v>20.852905175381562</v>
      </c>
      <c r="H26" s="485">
        <v>1.5224586419864634</v>
      </c>
      <c r="I26" s="118">
        <f>D26/'Библиотечный фонд'!D26</f>
        <v>1.5206179456389706</v>
      </c>
      <c r="J26" s="485">
        <v>45.159331543027207</v>
      </c>
      <c r="K26" s="118">
        <v>45.085409283355311</v>
      </c>
    </row>
    <row r="27" spans="1:11" x14ac:dyDescent="0.2">
      <c r="A27" s="25">
        <v>18</v>
      </c>
      <c r="B27" s="335" t="s">
        <v>33</v>
      </c>
      <c r="C27" s="118">
        <v>339.065</v>
      </c>
      <c r="D27" s="118">
        <v>323.18899999999991</v>
      </c>
      <c r="E27" s="118">
        <f t="shared" si="1"/>
        <v>-15.87600000000009</v>
      </c>
      <c r="F27" s="425">
        <v>19.102253521126759</v>
      </c>
      <c r="G27" s="118">
        <f>D27/'Обслуживание пользователей'!D27</f>
        <v>18.301659210600818</v>
      </c>
      <c r="H27" s="485">
        <v>0.91733898240886524</v>
      </c>
      <c r="I27" s="118">
        <f>D27/'Библиотечный фонд'!D27</f>
        <v>0.87287041538378396</v>
      </c>
      <c r="J27" s="485">
        <v>35.48935319404179</v>
      </c>
      <c r="K27" s="118">
        <v>35.4491618990264</v>
      </c>
    </row>
    <row r="28" spans="1:11" x14ac:dyDescent="0.2">
      <c r="A28" s="27">
        <v>19</v>
      </c>
      <c r="B28" s="337" t="s">
        <v>34</v>
      </c>
      <c r="C28" s="118">
        <v>910.90600000000006</v>
      </c>
      <c r="D28" s="118">
        <v>921.86199999999985</v>
      </c>
      <c r="E28" s="118">
        <f t="shared" si="1"/>
        <v>10.95599999999979</v>
      </c>
      <c r="F28" s="425">
        <v>28.340053512538116</v>
      </c>
      <c r="G28" s="118">
        <f>D28/'Обслуживание пользователей'!D28</f>
        <v>28.396439132577616</v>
      </c>
      <c r="H28" s="485">
        <v>2.1467683207051365</v>
      </c>
      <c r="I28" s="118">
        <f>D28/'Библиотечный фонд'!D28</f>
        <v>2.1623507004062632</v>
      </c>
      <c r="J28" s="485">
        <v>33.053278899252383</v>
      </c>
      <c r="K28" s="118">
        <v>33.440461475072112</v>
      </c>
    </row>
    <row r="29" spans="1:11" x14ac:dyDescent="0.2">
      <c r="A29" s="26">
        <v>20</v>
      </c>
      <c r="B29" s="336" t="s">
        <v>35</v>
      </c>
      <c r="C29" s="118">
        <v>616.58699999999999</v>
      </c>
      <c r="D29" s="118">
        <v>604.24300000000017</v>
      </c>
      <c r="E29" s="118">
        <f t="shared" si="1"/>
        <v>-12.343999999999824</v>
      </c>
      <c r="F29" s="425">
        <v>20.204705573942391</v>
      </c>
      <c r="G29" s="118">
        <f>D29/'Обслуживание пользователей'!D29</f>
        <v>20.244681207491542</v>
      </c>
      <c r="H29" s="485">
        <v>1.5198813846347252</v>
      </c>
      <c r="I29" s="118">
        <f>D29/'Библиотечный фонд'!D29</f>
        <v>1.4875834275008559</v>
      </c>
      <c r="J29" s="485">
        <v>36.607367777071367</v>
      </c>
      <c r="K29" s="118">
        <v>35.876385316248772</v>
      </c>
    </row>
    <row r="30" spans="1:11" s="10" customFormat="1" x14ac:dyDescent="0.2">
      <c r="A30" s="17">
        <v>21</v>
      </c>
      <c r="B30" s="317" t="s">
        <v>36</v>
      </c>
      <c r="C30" s="118">
        <v>619.52</v>
      </c>
      <c r="D30" s="118">
        <v>600.03200000000004</v>
      </c>
      <c r="E30" s="118">
        <f t="shared" si="1"/>
        <v>-19.487999999999943</v>
      </c>
      <c r="F30" s="425">
        <v>21.534290382008408</v>
      </c>
      <c r="G30" s="118">
        <f>D30/'Обслуживание пользователей'!D30</f>
        <v>20.838062163570068</v>
      </c>
      <c r="H30" s="485">
        <v>1.6155125925076013</v>
      </c>
      <c r="I30" s="118">
        <f>D30/'Библиотечный фонд'!D30</f>
        <v>1.5611807100391577</v>
      </c>
      <c r="J30" s="485">
        <v>28.542656732114338</v>
      </c>
      <c r="K30" s="118">
        <v>28.539570840973283</v>
      </c>
    </row>
    <row r="31" spans="1:11" x14ac:dyDescent="0.2">
      <c r="A31" s="25">
        <v>22</v>
      </c>
      <c r="B31" s="335" t="s">
        <v>37</v>
      </c>
      <c r="C31" s="118">
        <v>329.22699999999998</v>
      </c>
      <c r="D31" s="118">
        <v>309.096</v>
      </c>
      <c r="E31" s="118">
        <f t="shared" si="1"/>
        <v>-20.130999999999972</v>
      </c>
      <c r="F31" s="425">
        <v>21.036869009584663</v>
      </c>
      <c r="G31" s="118">
        <f>D31/'Обслуживание пользователей'!D31</f>
        <v>20.924451665312755</v>
      </c>
      <c r="H31" s="485">
        <v>1.3715734306520688</v>
      </c>
      <c r="I31" s="118">
        <f>D31/'Библиотечный фонд'!D31</f>
        <v>1.2877068439734041</v>
      </c>
      <c r="J31" s="485">
        <v>46.673227759386826</v>
      </c>
      <c r="K31" s="118">
        <v>44.359028257409683</v>
      </c>
    </row>
    <row r="32" spans="1:11" x14ac:dyDescent="0.2">
      <c r="A32" s="25">
        <v>23</v>
      </c>
      <c r="B32" s="335" t="s">
        <v>38</v>
      </c>
      <c r="C32" s="118">
        <v>748.97899999999993</v>
      </c>
      <c r="D32" s="118">
        <v>754.97099999999978</v>
      </c>
      <c r="E32" s="118">
        <f t="shared" si="1"/>
        <v>5.9919999999998481</v>
      </c>
      <c r="F32" s="425">
        <v>20.146842048633523</v>
      </c>
      <c r="G32" s="118">
        <f>D32/'Обслуживание пользователей'!D32</f>
        <v>188.74274999999994</v>
      </c>
      <c r="H32" s="485">
        <v>1.4488618667822177</v>
      </c>
      <c r="I32" s="118">
        <f>D32/'Библиотечный фонд'!D33</f>
        <v>1.4692096321580495</v>
      </c>
      <c r="J32" s="485">
        <v>28.421583767832296</v>
      </c>
      <c r="K32" s="118">
        <v>29.935413112356812</v>
      </c>
    </row>
    <row r="33" spans="1:11" ht="18" customHeight="1" thickBot="1" x14ac:dyDescent="0.25">
      <c r="A33" s="25">
        <v>24</v>
      </c>
      <c r="B33" s="335" t="s">
        <v>39</v>
      </c>
      <c r="C33" s="338">
        <v>710.721</v>
      </c>
      <c r="D33" s="338">
        <v>720.36900000000003</v>
      </c>
      <c r="E33" s="119">
        <f t="shared" si="1"/>
        <v>9.6480000000000246</v>
      </c>
      <c r="F33" s="476">
        <v>21.842127908048813</v>
      </c>
      <c r="G33" s="338">
        <f>D33/'Обслуживание пользователей'!D33</f>
        <v>18.328134541013636</v>
      </c>
      <c r="H33" s="486">
        <v>1.2400564612936547</v>
      </c>
      <c r="I33" s="338">
        <f>D33/'Библиотечный фонд'!D34</f>
        <v>1.2525237596803531</v>
      </c>
      <c r="J33" s="486">
        <v>32.802072622431886</v>
      </c>
      <c r="K33" s="338">
        <v>33.314806580702523</v>
      </c>
    </row>
    <row r="34" spans="1:11" s="67" customFormat="1" ht="15.75" thickBot="1" x14ac:dyDescent="0.3">
      <c r="A34" s="568">
        <v>1</v>
      </c>
      <c r="B34" s="569">
        <v>2</v>
      </c>
      <c r="C34" s="570">
        <v>3</v>
      </c>
      <c r="D34" s="570">
        <v>4</v>
      </c>
      <c r="E34" s="571">
        <v>5</v>
      </c>
      <c r="F34" s="570">
        <v>6</v>
      </c>
      <c r="G34" s="572">
        <v>7</v>
      </c>
      <c r="H34" s="570">
        <v>8</v>
      </c>
      <c r="I34" s="572">
        <v>9</v>
      </c>
      <c r="J34" s="570">
        <v>10</v>
      </c>
      <c r="K34" s="572">
        <v>11</v>
      </c>
    </row>
    <row r="35" spans="1:11" x14ac:dyDescent="0.2">
      <c r="A35" s="26">
        <v>25</v>
      </c>
      <c r="B35" s="336" t="s">
        <v>40</v>
      </c>
      <c r="C35" s="117">
        <v>490.67000000000007</v>
      </c>
      <c r="D35" s="117">
        <v>515.31899999999996</v>
      </c>
      <c r="E35" s="334">
        <f t="shared" si="1"/>
        <v>24.648999999999887</v>
      </c>
      <c r="F35" s="334">
        <v>19.907091853294389</v>
      </c>
      <c r="G35" s="334">
        <f>D35/'Обслуживание пользователей'!D35</f>
        <v>20.861428224435269</v>
      </c>
      <c r="H35" s="334">
        <v>1.429774462381258</v>
      </c>
      <c r="I35" s="334">
        <f>D35/'Библиотечный фонд'!D35</f>
        <v>1.4992973666524105</v>
      </c>
      <c r="J35" s="334">
        <v>38.744969818913475</v>
      </c>
      <c r="K35" s="334">
        <v>39.096578139343485</v>
      </c>
    </row>
    <row r="36" spans="1:11" x14ac:dyDescent="0.2">
      <c r="A36" s="26">
        <v>26</v>
      </c>
      <c r="B36" s="336" t="s">
        <v>41</v>
      </c>
      <c r="C36" s="118">
        <v>692.23500000000024</v>
      </c>
      <c r="D36" s="118">
        <v>709.39100000000008</v>
      </c>
      <c r="E36" s="118">
        <f t="shared" si="1"/>
        <v>17.155999999999835</v>
      </c>
      <c r="F36" s="118">
        <v>20.589976204640102</v>
      </c>
      <c r="G36" s="334">
        <f>D36/'Обслуживание пользователей'!D36</f>
        <v>21.391038205228725</v>
      </c>
      <c r="H36" s="118">
        <v>1.679415703513931</v>
      </c>
      <c r="I36" s="334">
        <f>D36/'Библиотечный фонд'!D36</f>
        <v>1.7206910017925103</v>
      </c>
      <c r="J36" s="118">
        <v>37.530698816700152</v>
      </c>
      <c r="K36" s="334">
        <v>37.393726180005856</v>
      </c>
    </row>
    <row r="37" spans="1:11" x14ac:dyDescent="0.2">
      <c r="A37" s="25">
        <v>27</v>
      </c>
      <c r="B37" s="335" t="s">
        <v>42</v>
      </c>
      <c r="C37" s="118">
        <v>473.43499999999989</v>
      </c>
      <c r="D37" s="118">
        <v>477.97799999999995</v>
      </c>
      <c r="E37" s="118">
        <f t="shared" si="1"/>
        <v>4.5430000000000632</v>
      </c>
      <c r="F37" s="118">
        <v>20.114500573565017</v>
      </c>
      <c r="G37" s="334">
        <f>D37/'Обслуживание пользователей'!D37</f>
        <v>20.305790390415901</v>
      </c>
      <c r="H37" s="118">
        <v>1.4669011138824768</v>
      </c>
      <c r="I37" s="334">
        <f>D37/'Библиотечный фонд'!D37</f>
        <v>1.4729721817324555</v>
      </c>
      <c r="J37" s="118">
        <v>39.946708304339715</v>
      </c>
      <c r="K37" s="334">
        <v>40.095046671663155</v>
      </c>
    </row>
    <row r="38" spans="1:11" x14ac:dyDescent="0.2">
      <c r="A38" s="26">
        <v>28</v>
      </c>
      <c r="B38" s="336" t="s">
        <v>43</v>
      </c>
      <c r="C38" s="118">
        <v>616.83100000000013</v>
      </c>
      <c r="D38" s="118">
        <v>650.17000000000007</v>
      </c>
      <c r="E38" s="118">
        <f t="shared" si="1"/>
        <v>33.338999999999942</v>
      </c>
      <c r="F38" s="118">
        <v>21.024984661531125</v>
      </c>
      <c r="G38" s="334">
        <f>D38/'Обслуживание пользователей'!D38</f>
        <v>22.101094567951598</v>
      </c>
      <c r="H38" s="118">
        <v>1.629013899269252</v>
      </c>
      <c r="I38" s="334">
        <f>D38/'Библиотечный фонд'!D38</f>
        <v>1.7121451519460691</v>
      </c>
      <c r="J38" s="118">
        <v>42.722546635406495</v>
      </c>
      <c r="K38" s="334">
        <v>42.945985401459851</v>
      </c>
    </row>
    <row r="39" spans="1:11" x14ac:dyDescent="0.2">
      <c r="A39" s="25">
        <v>29</v>
      </c>
      <c r="B39" s="335" t="s">
        <v>44</v>
      </c>
      <c r="C39" s="118">
        <v>615.28600000000006</v>
      </c>
      <c r="D39" s="118">
        <v>620.91700000000003</v>
      </c>
      <c r="E39" s="118">
        <f t="shared" si="1"/>
        <v>5.6309999999999718</v>
      </c>
      <c r="F39" s="118">
        <v>22.754659763313608</v>
      </c>
      <c r="G39" s="334">
        <f>D39/'Обслуживание пользователей'!D39</f>
        <v>22.936611133685492</v>
      </c>
      <c r="H39" s="118">
        <v>1.8174691321557279</v>
      </c>
      <c r="I39" s="334">
        <f>D39/'Библиотечный фонд'!D39</f>
        <v>1.8319378061013747</v>
      </c>
      <c r="J39" s="118">
        <v>32.575173477255213</v>
      </c>
      <c r="K39" s="334">
        <v>32.956745109019856</v>
      </c>
    </row>
    <row r="40" spans="1:11" x14ac:dyDescent="0.2">
      <c r="A40" s="25">
        <v>30</v>
      </c>
      <c r="B40" s="335" t="s">
        <v>45</v>
      </c>
      <c r="C40" s="118">
        <v>347.70900000000012</v>
      </c>
      <c r="D40" s="118">
        <v>347.86500000000012</v>
      </c>
      <c r="E40" s="118">
        <f t="shared" si="1"/>
        <v>0.15600000000000591</v>
      </c>
      <c r="F40" s="118">
        <v>21.714169737088621</v>
      </c>
      <c r="G40" s="334">
        <f>D40/'Обслуживание пользователей'!D40</f>
        <v>21.721198876053705</v>
      </c>
      <c r="H40" s="118">
        <v>1.015084281635537</v>
      </c>
      <c r="I40" s="334">
        <f>D40/'Библиотечный фонд'!D40</f>
        <v>1.0151870215752596</v>
      </c>
      <c r="J40" s="118">
        <v>38.906166480392642</v>
      </c>
      <c r="K40" s="334">
        <v>39.0619283397156</v>
      </c>
    </row>
    <row r="41" spans="1:11" x14ac:dyDescent="0.2">
      <c r="A41" s="25">
        <v>31</v>
      </c>
      <c r="B41" s="335" t="s">
        <v>46</v>
      </c>
      <c r="C41" s="118">
        <v>567.17500000000007</v>
      </c>
      <c r="D41" s="118">
        <v>571.58799999999997</v>
      </c>
      <c r="E41" s="118">
        <f t="shared" si="1"/>
        <v>4.4129999999998972</v>
      </c>
      <c r="F41" s="118">
        <v>21.60255189487717</v>
      </c>
      <c r="G41" s="334">
        <f>D41/'Обслуживание пользователей'!D41</f>
        <v>21.608498412218349</v>
      </c>
      <c r="H41" s="118">
        <v>1.268028053450901</v>
      </c>
      <c r="I41" s="334">
        <f>D41/'Библиотечный фонд'!D41</f>
        <v>1.2766468777779267</v>
      </c>
      <c r="J41" s="118">
        <v>41.327582678776622</v>
      </c>
      <c r="K41" s="334">
        <v>42.048706046925687</v>
      </c>
    </row>
    <row r="42" spans="1:11" x14ac:dyDescent="0.2">
      <c r="A42" s="25">
        <v>32</v>
      </c>
      <c r="B42" s="335" t="s">
        <v>47</v>
      </c>
      <c r="C42" s="118">
        <v>380.25800000000015</v>
      </c>
      <c r="D42" s="118">
        <v>377.87799999999993</v>
      </c>
      <c r="E42" s="118">
        <f t="shared" si="1"/>
        <v>-2.3800000000002228</v>
      </c>
      <c r="F42" s="118">
        <v>21.260091691826016</v>
      </c>
      <c r="G42" s="334">
        <f>D42/'Обслуживание пользователей'!D42</f>
        <v>20.981565796779559</v>
      </c>
      <c r="H42" s="118">
        <v>0.92936713934470339</v>
      </c>
      <c r="I42" s="334">
        <f>D42/'Библиотечный фонд'!D42</f>
        <v>0.91700600371774255</v>
      </c>
      <c r="J42" s="118">
        <v>29.251300166813859</v>
      </c>
      <c r="K42" s="334">
        <v>29.72535815673071</v>
      </c>
    </row>
    <row r="43" spans="1:11" x14ac:dyDescent="0.2">
      <c r="A43" s="26">
        <v>33</v>
      </c>
      <c r="B43" s="336" t="s">
        <v>48</v>
      </c>
      <c r="C43" s="118">
        <v>509.85500000000002</v>
      </c>
      <c r="D43" s="118">
        <v>512.74799999999993</v>
      </c>
      <c r="E43" s="118">
        <f t="shared" si="1"/>
        <v>2.8929999999999154</v>
      </c>
      <c r="F43" s="118">
        <v>24.686728320340869</v>
      </c>
      <c r="G43" s="334">
        <f>D43/'Обслуживание пользователей'!D43</f>
        <v>24.795589728710279</v>
      </c>
      <c r="H43" s="118">
        <v>1.9182120189467906</v>
      </c>
      <c r="I43" s="334">
        <f>D43/'Библиотечный фонд'!D43</f>
        <v>1.9376327345007662</v>
      </c>
      <c r="J43" s="118">
        <v>36.829716282968064</v>
      </c>
      <c r="K43" s="334">
        <v>37.126339790660516</v>
      </c>
    </row>
    <row r="44" spans="1:11" x14ac:dyDescent="0.2">
      <c r="A44" s="25">
        <v>34</v>
      </c>
      <c r="B44" s="335" t="s">
        <v>49</v>
      </c>
      <c r="C44" s="118">
        <v>640.44000000000017</v>
      </c>
      <c r="D44" s="118">
        <v>650.54099999999994</v>
      </c>
      <c r="E44" s="118">
        <f t="shared" si="1"/>
        <v>10.100999999999772</v>
      </c>
      <c r="F44" s="118">
        <v>20.233153255615587</v>
      </c>
      <c r="G44" s="334">
        <f>D44/'Обслуживание пользователей'!D44</f>
        <v>20.228893933269067</v>
      </c>
      <c r="H44" s="118">
        <v>1.9102956836098881</v>
      </c>
      <c r="I44" s="334">
        <f>D44/'Библиотечный фонд'!D44</f>
        <v>1.9352296694699203</v>
      </c>
      <c r="J44" s="118">
        <v>25.82885213261634</v>
      </c>
      <c r="K44" s="334">
        <v>25.965249406559337</v>
      </c>
    </row>
    <row r="45" spans="1:11" x14ac:dyDescent="0.2">
      <c r="A45" s="25">
        <v>35</v>
      </c>
      <c r="B45" s="335" t="s">
        <v>50</v>
      </c>
      <c r="C45" s="118">
        <v>902.03400000000011</v>
      </c>
      <c r="D45" s="118">
        <v>875.66399999999987</v>
      </c>
      <c r="E45" s="118">
        <f t="shared" si="1"/>
        <v>-26.370000000000232</v>
      </c>
      <c r="F45" s="118">
        <v>25.650012796087253</v>
      </c>
      <c r="G45" s="334">
        <f>D45/'Обслуживание пользователей'!D45</f>
        <v>25.28190322208107</v>
      </c>
      <c r="H45" s="118">
        <v>2.0565179129181845</v>
      </c>
      <c r="I45" s="334">
        <f>D45/'Библиотечный фонд'!D45</f>
        <v>1.9964751883813456</v>
      </c>
      <c r="J45" s="118">
        <v>27.832342722373024</v>
      </c>
      <c r="K45" s="334">
        <v>27.574676772180112</v>
      </c>
    </row>
    <row r="46" spans="1:11" ht="15" customHeight="1" x14ac:dyDescent="0.2">
      <c r="A46" s="25">
        <v>36</v>
      </c>
      <c r="B46" s="335" t="s">
        <v>51</v>
      </c>
      <c r="C46" s="118">
        <v>385.8420000000001</v>
      </c>
      <c r="D46" s="118">
        <v>385.84500000000003</v>
      </c>
      <c r="E46" s="118">
        <f t="shared" si="1"/>
        <v>2.9999999999290594E-3</v>
      </c>
      <c r="F46" s="118">
        <v>24.24696788789041</v>
      </c>
      <c r="G46" s="334">
        <f>D46/'Обслуживание пользователей'!D46</f>
        <v>24.238017463408507</v>
      </c>
      <c r="H46" s="118">
        <v>1.6749449776654908</v>
      </c>
      <c r="I46" s="334">
        <f>D46/'Библиотечный фонд'!D46</f>
        <v>1.722214783074451</v>
      </c>
      <c r="J46" s="118">
        <v>40.314653425212811</v>
      </c>
      <c r="K46" s="334">
        <v>40.446669038060875</v>
      </c>
    </row>
    <row r="47" spans="1:11" x14ac:dyDescent="0.2">
      <c r="A47" s="25">
        <v>37</v>
      </c>
      <c r="B47" s="335" t="s">
        <v>52</v>
      </c>
      <c r="C47" s="118">
        <v>385.11899999999997</v>
      </c>
      <c r="D47" s="118">
        <v>385.11899999999997</v>
      </c>
      <c r="E47" s="118">
        <f t="shared" si="1"/>
        <v>0</v>
      </c>
      <c r="F47" s="118">
        <v>23.377382542187682</v>
      </c>
      <c r="G47" s="334">
        <f>D47/'Обслуживание пользователей'!D47</f>
        <v>23.377382542187682</v>
      </c>
      <c r="H47" s="118">
        <v>1.032438025945059</v>
      </c>
      <c r="I47" s="334">
        <f>D47/'Библиотечный фонд'!D47</f>
        <v>1.0500543950965342</v>
      </c>
      <c r="J47" s="118">
        <v>34.280125684083494</v>
      </c>
      <c r="K47" s="334">
        <v>34.628158237692865</v>
      </c>
    </row>
    <row r="48" spans="1:11" x14ac:dyDescent="0.2">
      <c r="A48" s="25">
        <v>38</v>
      </c>
      <c r="B48" s="335" t="s">
        <v>53</v>
      </c>
      <c r="C48" s="118">
        <v>483.02699999999999</v>
      </c>
      <c r="D48" s="118">
        <v>484.065</v>
      </c>
      <c r="E48" s="118">
        <f t="shared" si="1"/>
        <v>1.0380000000000109</v>
      </c>
      <c r="F48" s="118">
        <v>17.458596884374888</v>
      </c>
      <c r="G48" s="334">
        <f>D48/'Обслуживание пользователей'!D48</f>
        <v>16.712643281314733</v>
      </c>
      <c r="H48" s="118">
        <v>1.0989175243659397</v>
      </c>
      <c r="I48" s="334">
        <f>D48/'Библиотечный фонд'!D48</f>
        <v>1.0941349583425632</v>
      </c>
      <c r="J48" s="118">
        <v>21.986204485131676</v>
      </c>
      <c r="K48" s="334">
        <v>22.794812063212241</v>
      </c>
    </row>
    <row r="49" spans="1:11" x14ac:dyDescent="0.2">
      <c r="A49" s="25">
        <v>39</v>
      </c>
      <c r="B49" s="335" t="s">
        <v>54</v>
      </c>
      <c r="C49" s="118">
        <v>744.73400000000004</v>
      </c>
      <c r="D49" s="118">
        <v>754.93500000000017</v>
      </c>
      <c r="E49" s="118">
        <f t="shared" si="1"/>
        <v>10.201000000000136</v>
      </c>
      <c r="F49" s="118">
        <v>20.940670340794064</v>
      </c>
      <c r="G49" s="334">
        <f>D49/'Обслуживание пользователей'!D49</f>
        <v>20.920440059857018</v>
      </c>
      <c r="H49" s="118">
        <v>2.1308981868020247</v>
      </c>
      <c r="I49" s="334">
        <f>D49/'Библиотечный фонд'!D49</f>
        <v>2.2475862418015597</v>
      </c>
      <c r="J49" s="118">
        <v>33.567727259856341</v>
      </c>
      <c r="K49" s="334">
        <v>34.084554934260233</v>
      </c>
    </row>
    <row r="50" spans="1:11" x14ac:dyDescent="0.2">
      <c r="A50" s="25">
        <v>40</v>
      </c>
      <c r="B50" s="335" t="s">
        <v>55</v>
      </c>
      <c r="C50" s="118">
        <v>974.26199999999994</v>
      </c>
      <c r="D50" s="118">
        <v>969.8370000000001</v>
      </c>
      <c r="E50" s="118">
        <f t="shared" si="1"/>
        <v>-4.4249999999998408</v>
      </c>
      <c r="F50" s="118">
        <v>21.031927983938868</v>
      </c>
      <c r="G50" s="334">
        <f>D50/'Обслуживание пользователей'!D50</f>
        <v>20.889503952441466</v>
      </c>
      <c r="H50" s="118">
        <v>1.4338726816216356</v>
      </c>
      <c r="I50" s="334">
        <f>D50/'Библиотечный фонд'!D50</f>
        <v>1.4429027751535015</v>
      </c>
      <c r="J50" s="118">
        <v>42.282099728908229</v>
      </c>
      <c r="K50" s="334">
        <v>42.648355686202471</v>
      </c>
    </row>
    <row r="51" spans="1:11" x14ac:dyDescent="0.2">
      <c r="A51" s="25">
        <v>41</v>
      </c>
      <c r="B51" s="335" t="s">
        <v>56</v>
      </c>
      <c r="C51" s="118">
        <v>960.77</v>
      </c>
      <c r="D51" s="118">
        <v>956.29099999999994</v>
      </c>
      <c r="E51" s="118">
        <f t="shared" si="1"/>
        <v>-4.4790000000000418</v>
      </c>
      <c r="F51" s="118">
        <v>22.326873024725785</v>
      </c>
      <c r="G51" s="334">
        <f>D51/'Обслуживание пользователей'!D51</f>
        <v>22.289606787404139</v>
      </c>
      <c r="H51" s="118">
        <v>1.6331043720221856</v>
      </c>
      <c r="I51" s="334">
        <f>D51/'Библиотечный фонд'!D51</f>
        <v>1.6175860645754956</v>
      </c>
      <c r="J51" s="118">
        <v>34.503163110672794</v>
      </c>
      <c r="K51" s="334">
        <v>34.50791454861335</v>
      </c>
    </row>
    <row r="52" spans="1:11" x14ac:dyDescent="0.2">
      <c r="A52" s="16">
        <v>42</v>
      </c>
      <c r="B52" s="314" t="s">
        <v>57</v>
      </c>
      <c r="C52" s="118">
        <v>341.68499999999995</v>
      </c>
      <c r="D52" s="118">
        <v>375.85399999999998</v>
      </c>
      <c r="E52" s="118">
        <f t="shared" si="1"/>
        <v>34.16900000000004</v>
      </c>
      <c r="F52" s="118">
        <v>20.980289819476845</v>
      </c>
      <c r="G52" s="334">
        <f>D52/'Обслуживание пользователей'!D52</f>
        <v>22.639079628960371</v>
      </c>
      <c r="H52" s="118">
        <v>1.5950042479297177</v>
      </c>
      <c r="I52" s="334">
        <f>D52/'Библиотечный фонд'!D52</f>
        <v>1.750927047423833</v>
      </c>
      <c r="J52" s="118">
        <v>41.905104981473862</v>
      </c>
      <c r="K52" s="334">
        <v>42.874851505604042</v>
      </c>
    </row>
    <row r="53" spans="1:11" x14ac:dyDescent="0.2">
      <c r="A53" s="16">
        <v>43</v>
      </c>
      <c r="B53" s="314" t="s">
        <v>58</v>
      </c>
      <c r="C53" s="118">
        <v>684.94600000000003</v>
      </c>
      <c r="D53" s="118">
        <v>688.03599999999983</v>
      </c>
      <c r="E53" s="118">
        <f t="shared" si="1"/>
        <v>3.0899999999998045</v>
      </c>
      <c r="F53" s="118">
        <v>21.914064499616078</v>
      </c>
      <c r="G53" s="334">
        <f>D53/'Обслуживание пользователей'!D53</f>
        <v>22.181114800606075</v>
      </c>
      <c r="H53" s="118">
        <v>1.6577584370825025</v>
      </c>
      <c r="I53" s="334">
        <f>D53/'Библиотечный фонд'!D53</f>
        <v>1.7653038447229663</v>
      </c>
      <c r="J53" s="118">
        <v>31.048903811576778</v>
      </c>
      <c r="K53" s="334">
        <v>30.947820013967874</v>
      </c>
    </row>
    <row r="54" spans="1:11" ht="15.75" thickBot="1" x14ac:dyDescent="0.25">
      <c r="A54" s="20">
        <v>44</v>
      </c>
      <c r="B54" s="337" t="s">
        <v>59</v>
      </c>
      <c r="C54" s="338">
        <v>257.26799999999997</v>
      </c>
      <c r="D54" s="119">
        <v>258.00799999999998</v>
      </c>
      <c r="E54" s="119">
        <f t="shared" si="1"/>
        <v>0.74000000000000909</v>
      </c>
      <c r="F54" s="119">
        <v>19.958727695888282</v>
      </c>
      <c r="G54" s="334">
        <f>D54/'Обслуживание пользователей'!D54</f>
        <v>19.966568642624985</v>
      </c>
      <c r="H54" s="119">
        <v>1.3413207370100417</v>
      </c>
      <c r="I54" s="334">
        <f>D54/'Библиотечный фонд'!D54</f>
        <v>1.3382990642571115</v>
      </c>
      <c r="J54" s="119">
        <v>38.335712586247915</v>
      </c>
      <c r="K54" s="334">
        <v>38.663156005026622</v>
      </c>
    </row>
    <row r="55" spans="1:11" s="147" customFormat="1" ht="31.5" customHeight="1" thickBot="1" x14ac:dyDescent="0.3">
      <c r="A55" s="781" t="s">
        <v>113</v>
      </c>
      <c r="B55" s="782"/>
      <c r="C55" s="473">
        <f>C5+C16</f>
        <v>33356.402999999998</v>
      </c>
      <c r="D55" s="473">
        <f t="shared" ref="D55" si="3">D5+D16</f>
        <v>33527.400999999998</v>
      </c>
      <c r="E55" s="473">
        <f t="shared" si="1"/>
        <v>170.99799999999959</v>
      </c>
      <c r="F55" s="473">
        <v>20.59</v>
      </c>
      <c r="G55" s="477">
        <f>D55/'Обслуживание пользователей'!D55</f>
        <v>20.601186518787056</v>
      </c>
      <c r="H55" s="477">
        <v>1.5977628811729225</v>
      </c>
      <c r="I55" s="477">
        <f>D55/'Библиотечный фонд'!D55</f>
        <v>1.6104495971618535</v>
      </c>
      <c r="J55" s="477">
        <v>27.9</v>
      </c>
      <c r="K55" s="477">
        <v>27.97</v>
      </c>
    </row>
    <row r="56" spans="1:11" x14ac:dyDescent="0.2">
      <c r="A56" s="707" t="s">
        <v>61</v>
      </c>
      <c r="B56" s="708"/>
      <c r="C56" s="117">
        <v>373</v>
      </c>
      <c r="D56" s="339">
        <v>410.83499999999998</v>
      </c>
      <c r="E56" s="334">
        <f t="shared" si="1"/>
        <v>37.83499999999998</v>
      </c>
      <c r="F56" s="475">
        <v>33.303571428571431</v>
      </c>
      <c r="G56" s="424">
        <f>D56/'Обслуживание пользователей'!D56</f>
        <v>33.118500604594921</v>
      </c>
      <c r="H56" s="424">
        <v>0.3069703670723668</v>
      </c>
      <c r="I56" s="117">
        <f>D56/'Библиотечный фонд'!D56</f>
        <v>0.33810769639725419</v>
      </c>
      <c r="J56" s="424"/>
      <c r="K56" s="117"/>
    </row>
    <row r="57" spans="1:11" x14ac:dyDescent="0.2">
      <c r="A57" s="709" t="s">
        <v>62</v>
      </c>
      <c r="B57" s="710"/>
      <c r="C57" s="118">
        <v>410.39400000000001</v>
      </c>
      <c r="D57" s="340">
        <v>500.428</v>
      </c>
      <c r="E57" s="118">
        <f t="shared" si="1"/>
        <v>90.033999999999992</v>
      </c>
      <c r="F57" s="425">
        <v>16.390845914210399</v>
      </c>
      <c r="G57" s="425">
        <f>D57/'Обслуживание пользователей'!D57</f>
        <v>19.236133000192197</v>
      </c>
      <c r="H57" s="425">
        <v>1.8876847925080265</v>
      </c>
      <c r="I57" s="118">
        <f>D57/'Библиотечный фонд'!D57</f>
        <v>2.3016226359555523</v>
      </c>
      <c r="J57" s="425"/>
      <c r="K57" s="118"/>
    </row>
    <row r="58" spans="1:11" x14ac:dyDescent="0.2">
      <c r="A58" s="709" t="s">
        <v>63</v>
      </c>
      <c r="B58" s="710"/>
      <c r="C58" s="118">
        <v>211.86099999999999</v>
      </c>
      <c r="D58" s="340">
        <v>216.756</v>
      </c>
      <c r="E58" s="118">
        <f t="shared" si="1"/>
        <v>4.8950000000000102</v>
      </c>
      <c r="F58" s="425">
        <v>14.750469957529763</v>
      </c>
      <c r="G58" s="425">
        <f>D58/'Обслуживание пользователей'!D58</f>
        <v>14.622950819672131</v>
      </c>
      <c r="H58" s="425">
        <v>1.261077380952381</v>
      </c>
      <c r="I58" s="118">
        <f>D58/'Библиотечный фонд'!D58</f>
        <v>1.2894007352503778</v>
      </c>
      <c r="J58" s="425"/>
      <c r="K58" s="118"/>
    </row>
    <row r="59" spans="1:11" ht="15.75" thickBot="1" x14ac:dyDescent="0.25">
      <c r="A59" s="711" t="s">
        <v>64</v>
      </c>
      <c r="B59" s="712"/>
      <c r="C59" s="338">
        <v>421.16899999999998</v>
      </c>
      <c r="D59" s="341">
        <v>422.7</v>
      </c>
      <c r="E59" s="119">
        <f t="shared" si="1"/>
        <v>1.5310000000000059</v>
      </c>
      <c r="F59" s="476">
        <v>51.324518644893978</v>
      </c>
      <c r="G59" s="426">
        <f>D59/'Обслуживание пользователей'!D59</f>
        <v>50.786975850054063</v>
      </c>
      <c r="H59" s="426">
        <v>3.3404901649746193</v>
      </c>
      <c r="I59" s="338">
        <f>D59/'Библиотечный фонд'!D59</f>
        <v>3.3526332487309642</v>
      </c>
      <c r="J59" s="426"/>
      <c r="K59" s="338"/>
    </row>
    <row r="60" spans="1:11" ht="31.5" customHeight="1" thickBot="1" x14ac:dyDescent="0.25">
      <c r="A60" s="781" t="s">
        <v>120</v>
      </c>
      <c r="B60" s="782"/>
      <c r="C60" s="474">
        <f>C56+C57+C58+C59</f>
        <v>1416.424</v>
      </c>
      <c r="D60" s="474">
        <f t="shared" ref="D60" si="4">D56+D57+D58+D59</f>
        <v>1550.7190000000001</v>
      </c>
      <c r="E60" s="473">
        <f t="shared" si="1"/>
        <v>134.29500000000007</v>
      </c>
      <c r="F60" s="474">
        <v>24.09</v>
      </c>
      <c r="G60" s="478">
        <f>D60/'Обслуживание пользователей'!D60</f>
        <v>25.187912159308709</v>
      </c>
      <c r="H60" s="479">
        <v>0.82036063053874497</v>
      </c>
      <c r="I60" s="478">
        <f>D60/'Библиотечный фонд'!D60</f>
        <v>0.89807674822248773</v>
      </c>
      <c r="J60" s="479"/>
      <c r="K60" s="478"/>
    </row>
    <row r="61" spans="1:11" ht="30.75" customHeight="1" thickBot="1" x14ac:dyDescent="0.25">
      <c r="A61" s="779" t="s">
        <v>65</v>
      </c>
      <c r="B61" s="780"/>
      <c r="C61" s="473">
        <f>C55+C60</f>
        <v>34772.826999999997</v>
      </c>
      <c r="D61" s="473">
        <f t="shared" ref="D61" si="5">D55+D60</f>
        <v>35078.119999999995</v>
      </c>
      <c r="E61" s="473">
        <f t="shared" si="1"/>
        <v>305.29299999999785</v>
      </c>
      <c r="F61" s="473">
        <v>20.72</v>
      </c>
      <c r="G61" s="473">
        <f>D61/'Обслуживание пользователей'!D61</f>
        <v>20.768376380093496</v>
      </c>
      <c r="H61" s="473">
        <v>1.5383804449296388</v>
      </c>
      <c r="I61" s="473">
        <f>D61/'Библиотечный фонд'!D61</f>
        <v>1.5558901894269199</v>
      </c>
      <c r="J61" s="473">
        <v>28.91</v>
      </c>
      <c r="K61" s="473">
        <v>29.03</v>
      </c>
    </row>
  </sheetData>
  <mergeCells count="16">
    <mergeCell ref="J2:K2"/>
    <mergeCell ref="A61:B61"/>
    <mergeCell ref="A56:B56"/>
    <mergeCell ref="A57:B57"/>
    <mergeCell ref="A58:B58"/>
    <mergeCell ref="A59:B59"/>
    <mergeCell ref="A60:B60"/>
    <mergeCell ref="A5:B5"/>
    <mergeCell ref="A16:B16"/>
    <mergeCell ref="A55:B55"/>
    <mergeCell ref="A1:I1"/>
    <mergeCell ref="A2:A3"/>
    <mergeCell ref="B2:B3"/>
    <mergeCell ref="C2:E2"/>
    <mergeCell ref="F2:G2"/>
    <mergeCell ref="H2:I2"/>
  </mergeCells>
  <printOptions horizontalCentered="1" verticalCentered="1"/>
  <pageMargins left="0.25" right="0.25" top="0.75" bottom="0.75" header="0.3" footer="0.3"/>
  <pageSetup paperSize="9" scale="71" fitToWidth="0" orientation="portrait" r:id="rId1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zoomScaleSheetLayoutView="100" workbookViewId="0">
      <pane ySplit="3" topLeftCell="A28" activePane="bottomLeft" state="frozen"/>
      <selection pane="bottomLeft" activeCell="F60" sqref="F60"/>
    </sheetView>
  </sheetViews>
  <sheetFormatPr defaultColWidth="9" defaultRowHeight="15.75" x14ac:dyDescent="0.25"/>
  <cols>
    <col min="1" max="1" width="5.5" style="164" customWidth="1"/>
    <col min="2" max="2" width="25.25" style="164" customWidth="1"/>
    <col min="3" max="3" width="13.5" style="181" customWidth="1"/>
    <col min="4" max="4" width="13" style="182" customWidth="1"/>
    <col min="5" max="5" width="12.25" style="181" customWidth="1"/>
    <col min="6" max="6" width="11.25" style="181" customWidth="1"/>
    <col min="7" max="7" width="10.125" style="182" customWidth="1"/>
    <col min="8" max="8" width="12.375" style="181" customWidth="1"/>
    <col min="9" max="9" width="11.125" style="181" customWidth="1"/>
    <col min="10" max="10" width="9.5" style="164" bestFit="1" customWidth="1"/>
    <col min="11" max="16384" width="9" style="164"/>
  </cols>
  <sheetData>
    <row r="1" spans="1:10" ht="31.5" customHeight="1" thickBot="1" x14ac:dyDescent="0.3">
      <c r="A1" s="786" t="s">
        <v>75</v>
      </c>
      <c r="B1" s="786"/>
      <c r="C1" s="786"/>
      <c r="D1" s="786"/>
      <c r="E1" s="786"/>
      <c r="F1" s="786"/>
      <c r="G1" s="786"/>
      <c r="H1" s="786"/>
      <c r="I1" s="786"/>
    </row>
    <row r="2" spans="1:10" ht="21.75" customHeight="1" thickBot="1" x14ac:dyDescent="0.3">
      <c r="A2" s="787" t="s">
        <v>3</v>
      </c>
      <c r="B2" s="789" t="s">
        <v>4</v>
      </c>
      <c r="C2" s="789" t="s">
        <v>129</v>
      </c>
      <c r="D2" s="798" t="s">
        <v>130</v>
      </c>
      <c r="E2" s="799"/>
      <c r="F2" s="790" t="s">
        <v>133</v>
      </c>
      <c r="G2" s="791"/>
      <c r="H2" s="790" t="s">
        <v>134</v>
      </c>
      <c r="I2" s="791"/>
    </row>
    <row r="3" spans="1:10" ht="20.25" customHeight="1" thickBot="1" x14ac:dyDescent="0.3">
      <c r="A3" s="788"/>
      <c r="B3" s="788"/>
      <c r="C3" s="788"/>
      <c r="D3" s="309" t="s">
        <v>131</v>
      </c>
      <c r="E3" s="310" t="s">
        <v>132</v>
      </c>
      <c r="F3" s="311" t="s">
        <v>127</v>
      </c>
      <c r="G3" s="311" t="s">
        <v>135</v>
      </c>
      <c r="H3" s="311" t="s">
        <v>127</v>
      </c>
      <c r="I3" s="311" t="s">
        <v>135</v>
      </c>
    </row>
    <row r="4" spans="1:10" s="166" customFormat="1" ht="16.5" thickBot="1" x14ac:dyDescent="0.3">
      <c r="A4" s="289">
        <v>1</v>
      </c>
      <c r="B4" s="289">
        <v>2</v>
      </c>
      <c r="C4" s="289">
        <v>3</v>
      </c>
      <c r="D4" s="290">
        <v>4</v>
      </c>
      <c r="E4" s="289">
        <v>5</v>
      </c>
      <c r="F4" s="289">
        <v>6</v>
      </c>
      <c r="G4" s="289">
        <v>7</v>
      </c>
      <c r="H4" s="289">
        <v>8</v>
      </c>
      <c r="I4" s="289">
        <v>9</v>
      </c>
    </row>
    <row r="5" spans="1:10" ht="14.45" customHeight="1" thickBot="1" x14ac:dyDescent="0.3">
      <c r="A5" s="798" t="s">
        <v>11</v>
      </c>
      <c r="B5" s="799"/>
      <c r="C5" s="526">
        <f t="shared" ref="C5:I5" si="0">C6+C7+C8+C9+C10+C11+C12</f>
        <v>5.2829999999999995</v>
      </c>
      <c r="D5" s="526">
        <f t="shared" si="0"/>
        <v>3.2000000000000001E-2</v>
      </c>
      <c r="E5" s="526">
        <f t="shared" si="0"/>
        <v>5.2509999999999994</v>
      </c>
      <c r="F5" s="526">
        <f t="shared" si="0"/>
        <v>137.75300000000001</v>
      </c>
      <c r="G5" s="573">
        <f t="shared" si="0"/>
        <v>136.52500000000001</v>
      </c>
      <c r="H5" s="526">
        <f t="shared" si="0"/>
        <v>1336.932</v>
      </c>
      <c r="I5" s="526">
        <f t="shared" si="0"/>
        <v>1702.8979999999999</v>
      </c>
      <c r="J5" s="167"/>
    </row>
    <row r="6" spans="1:10" x14ac:dyDescent="0.25">
      <c r="A6" s="291">
        <v>1</v>
      </c>
      <c r="B6" s="292" t="s">
        <v>12</v>
      </c>
      <c r="C6" s="293">
        <v>0.14500000000000002</v>
      </c>
      <c r="D6" s="294">
        <v>0</v>
      </c>
      <c r="E6" s="293">
        <v>0.14500000000000002</v>
      </c>
      <c r="F6" s="295">
        <v>20.848000000000006</v>
      </c>
      <c r="G6" s="295">
        <v>21.227000000000004</v>
      </c>
      <c r="H6" s="488">
        <v>258.52499999999992</v>
      </c>
      <c r="I6" s="293">
        <v>360.94199999999984</v>
      </c>
      <c r="J6" s="167"/>
    </row>
    <row r="7" spans="1:10" x14ac:dyDescent="0.25">
      <c r="A7" s="296">
        <v>2</v>
      </c>
      <c r="B7" s="297" t="s">
        <v>13</v>
      </c>
      <c r="C7" s="200">
        <v>4.4999999999999998E-2</v>
      </c>
      <c r="D7" s="179">
        <v>1.2E-2</v>
      </c>
      <c r="E7" s="200">
        <v>3.3000000000000002E-2</v>
      </c>
      <c r="F7" s="200">
        <v>1.784</v>
      </c>
      <c r="G7" s="200">
        <v>1.7460000000000002</v>
      </c>
      <c r="H7" s="489">
        <v>153.80400000000003</v>
      </c>
      <c r="I7" s="200">
        <v>172.35699999999997</v>
      </c>
      <c r="J7" s="167"/>
    </row>
    <row r="8" spans="1:10" x14ac:dyDescent="0.25">
      <c r="A8" s="296">
        <v>3</v>
      </c>
      <c r="B8" s="297" t="s">
        <v>14</v>
      </c>
      <c r="C8" s="200">
        <v>1.2309999999999999</v>
      </c>
      <c r="D8" s="179">
        <v>0</v>
      </c>
      <c r="E8" s="200">
        <v>1.2309999999999999</v>
      </c>
      <c r="F8" s="200">
        <v>5.5469999999999997</v>
      </c>
      <c r="G8" s="200">
        <v>5.6279999999999974</v>
      </c>
      <c r="H8" s="489">
        <v>63.664999999999999</v>
      </c>
      <c r="I8" s="200">
        <v>84.94</v>
      </c>
      <c r="J8" s="167"/>
    </row>
    <row r="9" spans="1:10" x14ac:dyDescent="0.25">
      <c r="A9" s="296">
        <v>4</v>
      </c>
      <c r="B9" s="297" t="s">
        <v>15</v>
      </c>
      <c r="C9" s="200">
        <v>0.38600000000000001</v>
      </c>
      <c r="D9" s="179">
        <v>0</v>
      </c>
      <c r="E9" s="200">
        <v>0.38600000000000001</v>
      </c>
      <c r="F9" s="200">
        <v>1.1919999999999999</v>
      </c>
      <c r="G9" s="200">
        <v>1.085</v>
      </c>
      <c r="H9" s="489">
        <v>34.527999999999999</v>
      </c>
      <c r="I9" s="200">
        <v>31.145</v>
      </c>
      <c r="J9" s="167"/>
    </row>
    <row r="10" spans="1:10" x14ac:dyDescent="0.25">
      <c r="A10" s="296">
        <v>5</v>
      </c>
      <c r="B10" s="297" t="s">
        <v>16</v>
      </c>
      <c r="C10" s="200">
        <v>1.5909999999999993</v>
      </c>
      <c r="D10" s="179">
        <v>0.02</v>
      </c>
      <c r="E10" s="200">
        <v>1.5709999999999993</v>
      </c>
      <c r="F10" s="200">
        <v>43.146999999999998</v>
      </c>
      <c r="G10" s="200">
        <v>41.32</v>
      </c>
      <c r="H10" s="489">
        <v>637.73800000000006</v>
      </c>
      <c r="I10" s="200">
        <v>752.01</v>
      </c>
      <c r="J10" s="167"/>
    </row>
    <row r="11" spans="1:10" s="171" customFormat="1" x14ac:dyDescent="0.25">
      <c r="A11" s="298">
        <v>6</v>
      </c>
      <c r="B11" s="299" t="s">
        <v>105</v>
      </c>
      <c r="C11" s="200">
        <v>0.34</v>
      </c>
      <c r="D11" s="179">
        <v>0</v>
      </c>
      <c r="E11" s="200">
        <v>0.34</v>
      </c>
      <c r="F11" s="200">
        <v>41.212000000000003</v>
      </c>
      <c r="G11" s="200">
        <v>41.435000000000002</v>
      </c>
      <c r="H11" s="489">
        <v>154.28600000000003</v>
      </c>
      <c r="I11" s="200">
        <v>226.99400000000003</v>
      </c>
      <c r="J11" s="262"/>
    </row>
    <row r="12" spans="1:10" s="171" customFormat="1" x14ac:dyDescent="0.25">
      <c r="A12" s="298">
        <v>7</v>
      </c>
      <c r="B12" s="299" t="s">
        <v>108</v>
      </c>
      <c r="C12" s="200">
        <f>C13+C14+C15</f>
        <v>1.5449999999999999</v>
      </c>
      <c r="D12" s="200">
        <f t="shared" ref="D12:I12" si="1">D13+D14+D15</f>
        <v>0</v>
      </c>
      <c r="E12" s="200">
        <f t="shared" si="1"/>
        <v>1.5449999999999999</v>
      </c>
      <c r="F12" s="200">
        <f t="shared" si="1"/>
        <v>24.023</v>
      </c>
      <c r="G12" s="200">
        <f t="shared" si="1"/>
        <v>24.083999999999996</v>
      </c>
      <c r="H12" s="200">
        <f t="shared" si="1"/>
        <v>34.385999999999996</v>
      </c>
      <c r="I12" s="200">
        <f t="shared" si="1"/>
        <v>74.510000000000005</v>
      </c>
      <c r="J12" s="262"/>
    </row>
    <row r="13" spans="1:10" x14ac:dyDescent="0.25">
      <c r="A13" s="300"/>
      <c r="B13" s="301" t="s">
        <v>19</v>
      </c>
      <c r="C13" s="200">
        <v>0.34899999999999998</v>
      </c>
      <c r="D13" s="179">
        <v>0</v>
      </c>
      <c r="E13" s="200">
        <v>0.34899999999999998</v>
      </c>
      <c r="F13" s="200">
        <v>5.9360000000000008</v>
      </c>
      <c r="G13" s="200">
        <v>5.6880000000000006</v>
      </c>
      <c r="H13" s="489">
        <v>9.5020000000000007</v>
      </c>
      <c r="I13" s="200">
        <v>24.547000000000001</v>
      </c>
      <c r="J13" s="167"/>
    </row>
    <row r="14" spans="1:10" x14ac:dyDescent="0.25">
      <c r="A14" s="300"/>
      <c r="B14" s="301" t="s">
        <v>20</v>
      </c>
      <c r="C14" s="200">
        <v>1</v>
      </c>
      <c r="D14" s="179">
        <v>0</v>
      </c>
      <c r="E14" s="200">
        <v>1</v>
      </c>
      <c r="F14" s="200">
        <v>12.082999999999998</v>
      </c>
      <c r="G14" s="200">
        <v>12.304999999999996</v>
      </c>
      <c r="H14" s="489">
        <v>10.061999999999999</v>
      </c>
      <c r="I14" s="200">
        <v>22.437000000000001</v>
      </c>
      <c r="J14" s="167"/>
    </row>
    <row r="15" spans="1:10" ht="16.5" thickBot="1" x14ac:dyDescent="0.3">
      <c r="A15" s="302"/>
      <c r="B15" s="303" t="s">
        <v>21</v>
      </c>
      <c r="C15" s="304">
        <v>0.19600000000000001</v>
      </c>
      <c r="D15" s="180">
        <v>0</v>
      </c>
      <c r="E15" s="241">
        <v>0.19600000000000001</v>
      </c>
      <c r="F15" s="241">
        <v>6.0040000000000013</v>
      </c>
      <c r="G15" s="241">
        <v>6.0910000000000011</v>
      </c>
      <c r="H15" s="490">
        <v>14.821999999999999</v>
      </c>
      <c r="I15" s="304">
        <v>27.526</v>
      </c>
      <c r="J15" s="167"/>
    </row>
    <row r="16" spans="1:10" ht="16.5" thickBot="1" x14ac:dyDescent="0.3">
      <c r="A16" s="800" t="s">
        <v>22</v>
      </c>
      <c r="B16" s="801"/>
      <c r="C16" s="491">
        <f>C17+C18+C19+C20+C21+C22+C23+C24+C25+C26+C27+C28+C29+C30+C31+C32+C33+C35+C36+C37+C38+C39+C40+C41+C42+C43+C44+C45+C46+C47+C48+C49+C50+C51+C52+C53+C54</f>
        <v>34.934999999999995</v>
      </c>
      <c r="D16" s="491">
        <f t="shared" ref="D16:F16" si="2">D17+D18+D19+D20+D21+D22+D23+D24+D25+D26+D27+D28+D29+D30+D31+D32+D33+D35+D36+D37+D38+D39+D40+D41+D42+D43+D44+D45+D46+D47+D48+D49+D50+D51+D52+D53+D54</f>
        <v>7.105999999999999</v>
      </c>
      <c r="E16" s="491">
        <f t="shared" si="2"/>
        <v>27.829000000000004</v>
      </c>
      <c r="F16" s="491">
        <f t="shared" si="2"/>
        <v>239.51200000000003</v>
      </c>
      <c r="G16" s="491">
        <f>G17+G18+G19+G20+G21+G22+G23+G24+G25+G26+G27+G28+G29+G30+G31+G32+G33+G35+G36+G37+G38+G39+G40+G41+G42+G43+G44+G45+G46+G47+G48+G49+G50+G51+G52+G53+G54</f>
        <v>238.102</v>
      </c>
      <c r="H16" s="491">
        <f>H17+H18+H19+H20+H21+H22+H23+H24+H25+H26+H27+H28+H29+H30+H31+H32+H33+H35+H36+H37+H38+H39+H40+H41+H42+H43+H44+H45+H46+H47+H48+H49+H50+H51+H52+H53+H54</f>
        <v>2955.7170000000001</v>
      </c>
      <c r="I16" s="491">
        <f>I17+I18+I19+I20+I21+I22+I23+I24+I25+I26+I27+I28+I29+I30+I31+I32+I33+I35+I36+I37+I38+I39+I40+I41+I42+I43+I44+I45+I46+I47+I48+I49+I50+I51+I52+I53+I54</f>
        <v>3638.348</v>
      </c>
      <c r="J16" s="167"/>
    </row>
    <row r="17" spans="1:9" x14ac:dyDescent="0.25">
      <c r="A17" s="296">
        <v>8</v>
      </c>
      <c r="B17" s="305" t="s">
        <v>23</v>
      </c>
      <c r="C17" s="293">
        <v>0.31300000000000006</v>
      </c>
      <c r="D17" s="178">
        <v>0</v>
      </c>
      <c r="E17" s="295">
        <v>0.31300000000000006</v>
      </c>
      <c r="F17" s="295">
        <v>0.67400000000000015</v>
      </c>
      <c r="G17" s="295">
        <v>0.69100000000000017</v>
      </c>
      <c r="H17" s="488">
        <v>126.55799999999999</v>
      </c>
      <c r="I17" s="293">
        <v>136.99100000000001</v>
      </c>
    </row>
    <row r="18" spans="1:9" x14ac:dyDescent="0.25">
      <c r="A18" s="296">
        <v>9</v>
      </c>
      <c r="B18" s="297" t="s">
        <v>24</v>
      </c>
      <c r="C18" s="200">
        <v>8.0000000000000016E-2</v>
      </c>
      <c r="D18" s="179">
        <v>0</v>
      </c>
      <c r="E18" s="200">
        <v>8.0000000000000016E-2</v>
      </c>
      <c r="F18" s="200">
        <v>3.6740000000000004</v>
      </c>
      <c r="G18" s="200">
        <v>3.7390000000000003</v>
      </c>
      <c r="H18" s="489">
        <v>73.680000000000007</v>
      </c>
      <c r="I18" s="200">
        <v>94.750000000000014</v>
      </c>
    </row>
    <row r="19" spans="1:9" x14ac:dyDescent="0.25">
      <c r="A19" s="296">
        <v>10</v>
      </c>
      <c r="B19" s="297" t="s">
        <v>25</v>
      </c>
      <c r="C19" s="200">
        <v>0.157</v>
      </c>
      <c r="D19" s="179">
        <v>0</v>
      </c>
      <c r="E19" s="200">
        <v>0.157</v>
      </c>
      <c r="F19" s="200">
        <v>4.05</v>
      </c>
      <c r="G19" s="200">
        <v>3.9440000000000004</v>
      </c>
      <c r="H19" s="489">
        <v>88.137999999999991</v>
      </c>
      <c r="I19" s="200">
        <v>124.32900000000002</v>
      </c>
    </row>
    <row r="20" spans="1:9" x14ac:dyDescent="0.25">
      <c r="A20" s="296">
        <v>11</v>
      </c>
      <c r="B20" s="297" t="s">
        <v>26</v>
      </c>
      <c r="C20" s="200">
        <v>2.8049999999999997</v>
      </c>
      <c r="D20" s="179">
        <v>0</v>
      </c>
      <c r="E20" s="200">
        <v>2.8049999999999997</v>
      </c>
      <c r="F20" s="200">
        <v>7.202</v>
      </c>
      <c r="G20" s="200">
        <v>7.2019999999999991</v>
      </c>
      <c r="H20" s="489">
        <v>201.49999999999997</v>
      </c>
      <c r="I20" s="200">
        <v>234.65099999999998</v>
      </c>
    </row>
    <row r="21" spans="1:9" x14ac:dyDescent="0.25">
      <c r="A21" s="296">
        <v>12</v>
      </c>
      <c r="B21" s="297" t="s">
        <v>27</v>
      </c>
      <c r="C21" s="200">
        <v>0.44500000000000006</v>
      </c>
      <c r="D21" s="179">
        <v>0.44500000000000006</v>
      </c>
      <c r="E21" s="200">
        <v>0</v>
      </c>
      <c r="F21" s="200">
        <v>1.6020000000000001</v>
      </c>
      <c r="G21" s="200">
        <v>1.7040000000000002</v>
      </c>
      <c r="H21" s="489">
        <v>8.5619999999999994</v>
      </c>
      <c r="I21" s="200">
        <v>23.81</v>
      </c>
    </row>
    <row r="22" spans="1:9" ht="15" customHeight="1" x14ac:dyDescent="0.25">
      <c r="A22" s="298">
        <v>13</v>
      </c>
      <c r="B22" s="299" t="s">
        <v>28</v>
      </c>
      <c r="C22" s="200">
        <v>0.39700000000000008</v>
      </c>
      <c r="D22" s="179">
        <v>0</v>
      </c>
      <c r="E22" s="200">
        <v>0.39700000000000008</v>
      </c>
      <c r="F22" s="200">
        <v>2.3020000000000005</v>
      </c>
      <c r="G22" s="200">
        <v>2.6080000000000001</v>
      </c>
      <c r="H22" s="489">
        <v>29.291</v>
      </c>
      <c r="I22" s="200">
        <v>30.867999999999995</v>
      </c>
    </row>
    <row r="23" spans="1:9" x14ac:dyDescent="0.25">
      <c r="A23" s="296">
        <v>14</v>
      </c>
      <c r="B23" s="297" t="s">
        <v>29</v>
      </c>
      <c r="C23" s="200">
        <v>0.16899999999999998</v>
      </c>
      <c r="D23" s="179">
        <v>0</v>
      </c>
      <c r="E23" s="200">
        <v>0.16899999999999998</v>
      </c>
      <c r="F23" s="200">
        <v>22.890000000000008</v>
      </c>
      <c r="G23" s="200">
        <v>21.681000000000004</v>
      </c>
      <c r="H23" s="489">
        <v>26.381</v>
      </c>
      <c r="I23" s="200">
        <v>24.201999999999998</v>
      </c>
    </row>
    <row r="24" spans="1:9" x14ac:dyDescent="0.25">
      <c r="A24" s="296">
        <v>15</v>
      </c>
      <c r="B24" s="297" t="s">
        <v>30</v>
      </c>
      <c r="C24" s="200">
        <v>0</v>
      </c>
      <c r="D24" s="179">
        <v>0</v>
      </c>
      <c r="E24" s="200">
        <v>0</v>
      </c>
      <c r="F24" s="200">
        <v>1.673</v>
      </c>
      <c r="G24" s="200">
        <v>1.6009999999999995</v>
      </c>
      <c r="H24" s="489">
        <v>23.28</v>
      </c>
      <c r="I24" s="200">
        <v>28.799999999999997</v>
      </c>
    </row>
    <row r="25" spans="1:9" x14ac:dyDescent="0.25">
      <c r="A25" s="296">
        <v>16</v>
      </c>
      <c r="B25" s="297" t="s">
        <v>31</v>
      </c>
      <c r="C25" s="200">
        <v>0.43200000000000005</v>
      </c>
      <c r="D25" s="179">
        <v>0</v>
      </c>
      <c r="E25" s="200">
        <v>0.43200000000000005</v>
      </c>
      <c r="F25" s="200">
        <v>7.5670000000000011</v>
      </c>
      <c r="G25" s="200">
        <v>7.6059999999999999</v>
      </c>
      <c r="H25" s="489">
        <v>35.674999999999997</v>
      </c>
      <c r="I25" s="200">
        <v>52.918999999999997</v>
      </c>
    </row>
    <row r="26" spans="1:9" x14ac:dyDescent="0.25">
      <c r="A26" s="296">
        <v>17</v>
      </c>
      <c r="B26" s="297" t="s">
        <v>32</v>
      </c>
      <c r="C26" s="200">
        <v>0.218</v>
      </c>
      <c r="D26" s="179">
        <v>0</v>
      </c>
      <c r="E26" s="200">
        <v>0.218</v>
      </c>
      <c r="F26" s="200">
        <v>5.0809999999999995</v>
      </c>
      <c r="G26" s="200">
        <v>4.915</v>
      </c>
      <c r="H26" s="489">
        <v>43.097999999999999</v>
      </c>
      <c r="I26" s="200">
        <v>47.610999999999997</v>
      </c>
    </row>
    <row r="27" spans="1:9" x14ac:dyDescent="0.25">
      <c r="A27" s="296">
        <v>18</v>
      </c>
      <c r="B27" s="297" t="s">
        <v>33</v>
      </c>
      <c r="C27" s="200">
        <v>0.621</v>
      </c>
      <c r="D27" s="179">
        <v>0</v>
      </c>
      <c r="E27" s="200">
        <v>0.621</v>
      </c>
      <c r="F27" s="200">
        <v>0.61699999999999999</v>
      </c>
      <c r="G27" s="200">
        <v>0.54900000000000004</v>
      </c>
      <c r="H27" s="489">
        <v>174.459</v>
      </c>
      <c r="I27" s="200">
        <v>222.92000000000002</v>
      </c>
    </row>
    <row r="28" spans="1:9" x14ac:dyDescent="0.25">
      <c r="A28" s="306">
        <v>19</v>
      </c>
      <c r="B28" s="307" t="s">
        <v>34</v>
      </c>
      <c r="C28" s="200">
        <v>0.24600000000000005</v>
      </c>
      <c r="D28" s="179">
        <v>0</v>
      </c>
      <c r="E28" s="200">
        <v>0.24600000000000005</v>
      </c>
      <c r="F28" s="200">
        <v>1.8179999999999998</v>
      </c>
      <c r="G28" s="200">
        <v>1.8760000000000001</v>
      </c>
      <c r="H28" s="489">
        <v>106.34500000000001</v>
      </c>
      <c r="I28" s="200">
        <v>138.49400000000003</v>
      </c>
    </row>
    <row r="29" spans="1:9" x14ac:dyDescent="0.25">
      <c r="A29" s="298">
        <v>20</v>
      </c>
      <c r="B29" s="299" t="s">
        <v>35</v>
      </c>
      <c r="C29" s="200">
        <v>2.016</v>
      </c>
      <c r="D29" s="179">
        <v>0</v>
      </c>
      <c r="E29" s="200">
        <v>2.016</v>
      </c>
      <c r="F29" s="200">
        <v>1.9080000000000001</v>
      </c>
      <c r="G29" s="200">
        <v>1.5160000000000002</v>
      </c>
      <c r="H29" s="489">
        <v>40.32</v>
      </c>
      <c r="I29" s="200">
        <v>34.341000000000001</v>
      </c>
    </row>
    <row r="30" spans="1:9" s="171" customFormat="1" x14ac:dyDescent="0.25">
      <c r="A30" s="298">
        <v>21</v>
      </c>
      <c r="B30" s="299" t="s">
        <v>36</v>
      </c>
      <c r="C30" s="200">
        <v>0</v>
      </c>
      <c r="D30" s="179">
        <v>0</v>
      </c>
      <c r="E30" s="200">
        <v>0</v>
      </c>
      <c r="F30" s="200">
        <v>4.8720000000000008</v>
      </c>
      <c r="G30" s="200">
        <v>4.9450000000000003</v>
      </c>
      <c r="H30" s="489">
        <v>0.35799999999999998</v>
      </c>
      <c r="I30" s="200">
        <v>120.83</v>
      </c>
    </row>
    <row r="31" spans="1:9" x14ac:dyDescent="0.25">
      <c r="A31" s="296">
        <v>22</v>
      </c>
      <c r="B31" s="297" t="s">
        <v>37</v>
      </c>
      <c r="C31" s="200">
        <v>1.0150000000000001</v>
      </c>
      <c r="D31" s="179">
        <v>0.39499999999999996</v>
      </c>
      <c r="E31" s="200">
        <v>0.62</v>
      </c>
      <c r="F31" s="200">
        <v>2.2749999999999999</v>
      </c>
      <c r="G31" s="200">
        <v>2.548</v>
      </c>
      <c r="H31" s="489">
        <v>49.07</v>
      </c>
      <c r="I31" s="200">
        <v>54.995999999999995</v>
      </c>
    </row>
    <row r="32" spans="1:9" x14ac:dyDescent="0.25">
      <c r="A32" s="296">
        <v>23</v>
      </c>
      <c r="B32" s="297" t="s">
        <v>38</v>
      </c>
      <c r="C32" s="200">
        <v>1.4980000000000002</v>
      </c>
      <c r="D32" s="179">
        <v>0</v>
      </c>
      <c r="E32" s="200">
        <v>1.4980000000000002</v>
      </c>
      <c r="F32" s="200">
        <v>10.035999999999998</v>
      </c>
      <c r="G32" s="200">
        <v>9.3630000000000031</v>
      </c>
      <c r="H32" s="489">
        <v>73.308999999999997</v>
      </c>
      <c r="I32" s="200">
        <v>86.534999999999997</v>
      </c>
    </row>
    <row r="33" spans="1:9" ht="18" customHeight="1" thickBot="1" x14ac:dyDescent="0.3">
      <c r="A33" s="296">
        <v>24</v>
      </c>
      <c r="B33" s="297" t="s">
        <v>39</v>
      </c>
      <c r="C33" s="304">
        <v>2.782</v>
      </c>
      <c r="D33" s="308">
        <v>0</v>
      </c>
      <c r="E33" s="241">
        <v>2.782</v>
      </c>
      <c r="F33" s="241">
        <v>4.1689999999999996</v>
      </c>
      <c r="G33" s="241">
        <v>4.2130000000000001</v>
      </c>
      <c r="H33" s="490">
        <v>42.135999999999996</v>
      </c>
      <c r="I33" s="304">
        <v>44.09699999999998</v>
      </c>
    </row>
    <row r="34" spans="1:9" s="166" customFormat="1" ht="16.5" thickBot="1" x14ac:dyDescent="0.3">
      <c r="A34" s="492">
        <v>1</v>
      </c>
      <c r="B34" s="493">
        <v>2</v>
      </c>
      <c r="C34" s="494">
        <v>3</v>
      </c>
      <c r="D34" s="494">
        <v>4</v>
      </c>
      <c r="E34" s="495">
        <v>5</v>
      </c>
      <c r="F34" s="494">
        <v>6</v>
      </c>
      <c r="G34" s="495">
        <v>7</v>
      </c>
      <c r="H34" s="494">
        <v>8</v>
      </c>
      <c r="I34" s="496">
        <v>9</v>
      </c>
    </row>
    <row r="35" spans="1:9" x14ac:dyDescent="0.25">
      <c r="A35" s="298">
        <v>25</v>
      </c>
      <c r="B35" s="299" t="s">
        <v>40</v>
      </c>
      <c r="C35" s="293">
        <v>0.14199999999999999</v>
      </c>
      <c r="D35" s="294">
        <v>0.14199999999999999</v>
      </c>
      <c r="E35" s="295">
        <v>0</v>
      </c>
      <c r="F35" s="295">
        <v>26.74</v>
      </c>
      <c r="G35" s="295">
        <v>27.452999999999996</v>
      </c>
      <c r="H35" s="295">
        <v>29.178000000000001</v>
      </c>
      <c r="I35" s="295">
        <v>33.984000000000002</v>
      </c>
    </row>
    <row r="36" spans="1:9" x14ac:dyDescent="0.25">
      <c r="A36" s="298">
        <v>26</v>
      </c>
      <c r="B36" s="299" t="s">
        <v>41</v>
      </c>
      <c r="C36" s="200">
        <v>0.42299999999999999</v>
      </c>
      <c r="D36" s="179">
        <v>0</v>
      </c>
      <c r="E36" s="200">
        <v>0.42299999999999999</v>
      </c>
      <c r="F36" s="200">
        <v>8.4269999999999978</v>
      </c>
      <c r="G36" s="200">
        <v>8.0709999999999962</v>
      </c>
      <c r="H36" s="200">
        <v>15.921000000000001</v>
      </c>
      <c r="I36" s="295">
        <v>26.213999999999999</v>
      </c>
    </row>
    <row r="37" spans="1:9" x14ac:dyDescent="0.25">
      <c r="A37" s="296">
        <v>27</v>
      </c>
      <c r="B37" s="297" t="s">
        <v>42</v>
      </c>
      <c r="C37" s="200">
        <v>7.8890000000000011</v>
      </c>
      <c r="D37" s="179">
        <v>0</v>
      </c>
      <c r="E37" s="200">
        <v>7.8890000000000011</v>
      </c>
      <c r="F37" s="200">
        <v>1.1749999999999998</v>
      </c>
      <c r="G37" s="200">
        <v>1.2519999999999998</v>
      </c>
      <c r="H37" s="200">
        <v>33.358000000000004</v>
      </c>
      <c r="I37" s="295">
        <v>30.838999999999999</v>
      </c>
    </row>
    <row r="38" spans="1:9" x14ac:dyDescent="0.25">
      <c r="A38" s="298">
        <v>28</v>
      </c>
      <c r="B38" s="299" t="s">
        <v>43</v>
      </c>
      <c r="C38" s="200">
        <v>3.7330000000000001</v>
      </c>
      <c r="D38" s="179">
        <v>0.17</v>
      </c>
      <c r="E38" s="200">
        <v>3.5630000000000002</v>
      </c>
      <c r="F38" s="200">
        <v>8.6369999999999987</v>
      </c>
      <c r="G38" s="200">
        <v>8.9239999999999995</v>
      </c>
      <c r="H38" s="200">
        <v>64.197000000000003</v>
      </c>
      <c r="I38" s="295">
        <v>76.19</v>
      </c>
    </row>
    <row r="39" spans="1:9" x14ac:dyDescent="0.25">
      <c r="A39" s="296">
        <v>29</v>
      </c>
      <c r="B39" s="297" t="s">
        <v>44</v>
      </c>
      <c r="C39" s="200">
        <v>0</v>
      </c>
      <c r="D39" s="179">
        <v>0</v>
      </c>
      <c r="E39" s="200">
        <v>0</v>
      </c>
      <c r="F39" s="200">
        <v>6.2059999999999995</v>
      </c>
      <c r="G39" s="200">
        <v>6.2470000000000008</v>
      </c>
      <c r="H39" s="200">
        <v>108.499</v>
      </c>
      <c r="I39" s="295">
        <v>76.408000000000001</v>
      </c>
    </row>
    <row r="40" spans="1:9" x14ac:dyDescent="0.25">
      <c r="A40" s="296">
        <v>30</v>
      </c>
      <c r="B40" s="297" t="s">
        <v>45</v>
      </c>
      <c r="C40" s="200">
        <v>0</v>
      </c>
      <c r="D40" s="179">
        <v>0</v>
      </c>
      <c r="E40" s="200">
        <v>0</v>
      </c>
      <c r="F40" s="200">
        <v>1.3720000000000001</v>
      </c>
      <c r="G40" s="200">
        <v>1.393</v>
      </c>
      <c r="H40" s="200">
        <v>16.699000000000002</v>
      </c>
      <c r="I40" s="295">
        <v>16.7</v>
      </c>
    </row>
    <row r="41" spans="1:9" x14ac:dyDescent="0.25">
      <c r="A41" s="296">
        <v>31</v>
      </c>
      <c r="B41" s="297" t="s">
        <v>46</v>
      </c>
      <c r="C41" s="200">
        <v>7.2000000000000008E-2</v>
      </c>
      <c r="D41" s="179">
        <v>7.2000000000000008E-2</v>
      </c>
      <c r="E41" s="200">
        <v>0</v>
      </c>
      <c r="F41" s="200">
        <v>1.3869999999999998</v>
      </c>
      <c r="G41" s="200">
        <v>1.3869999999999998</v>
      </c>
      <c r="H41" s="200">
        <v>2.56</v>
      </c>
      <c r="I41" s="295">
        <v>1.5549999999999999</v>
      </c>
    </row>
    <row r="42" spans="1:9" x14ac:dyDescent="0.25">
      <c r="A42" s="296">
        <v>32</v>
      </c>
      <c r="B42" s="297" t="s">
        <v>47</v>
      </c>
      <c r="C42" s="200">
        <v>0.14600000000000002</v>
      </c>
      <c r="D42" s="179">
        <v>0</v>
      </c>
      <c r="E42" s="200">
        <v>0.14600000000000002</v>
      </c>
      <c r="F42" s="200">
        <v>0.66900000000000004</v>
      </c>
      <c r="G42" s="200">
        <v>0.65500000000000014</v>
      </c>
      <c r="H42" s="200">
        <v>158.56399999999999</v>
      </c>
      <c r="I42" s="295">
        <v>182.87100000000001</v>
      </c>
    </row>
    <row r="43" spans="1:9" x14ac:dyDescent="0.25">
      <c r="A43" s="298">
        <v>33</v>
      </c>
      <c r="B43" s="299" t="s">
        <v>48</v>
      </c>
      <c r="C43" s="200">
        <v>0.52600000000000002</v>
      </c>
      <c r="D43" s="179">
        <v>0</v>
      </c>
      <c r="E43" s="200">
        <v>0.52600000000000002</v>
      </c>
      <c r="F43" s="200">
        <v>6.3029999999999999</v>
      </c>
      <c r="G43" s="200">
        <v>5.9599999999999991</v>
      </c>
      <c r="H43" s="200">
        <v>43.912000000000006</v>
      </c>
      <c r="I43" s="295">
        <v>55.830999999999996</v>
      </c>
    </row>
    <row r="44" spans="1:9" x14ac:dyDescent="0.25">
      <c r="A44" s="296">
        <v>34</v>
      </c>
      <c r="B44" s="297" t="s">
        <v>49</v>
      </c>
      <c r="C44" s="200">
        <v>3.4000000000000002E-2</v>
      </c>
      <c r="D44" s="179">
        <v>0</v>
      </c>
      <c r="E44" s="200">
        <v>3.4000000000000002E-2</v>
      </c>
      <c r="F44" s="200">
        <v>1.8969999999999996</v>
      </c>
      <c r="G44" s="200">
        <v>2.1249999999999987</v>
      </c>
      <c r="H44" s="200">
        <v>61.951999999999998</v>
      </c>
      <c r="I44" s="295">
        <v>63.520999999999987</v>
      </c>
    </row>
    <row r="45" spans="1:9" x14ac:dyDescent="0.25">
      <c r="A45" s="296">
        <v>35</v>
      </c>
      <c r="B45" s="297" t="s">
        <v>50</v>
      </c>
      <c r="C45" s="200">
        <v>0.57700000000000007</v>
      </c>
      <c r="D45" s="179">
        <v>0.22699999999999998</v>
      </c>
      <c r="E45" s="200">
        <v>0.35000000000000003</v>
      </c>
      <c r="F45" s="200">
        <v>12.99</v>
      </c>
      <c r="G45" s="200">
        <v>12.833</v>
      </c>
      <c r="H45" s="200">
        <v>12.413</v>
      </c>
      <c r="I45" s="295">
        <v>13.148999999999999</v>
      </c>
    </row>
    <row r="46" spans="1:9" ht="15" customHeight="1" x14ac:dyDescent="0.25">
      <c r="A46" s="296">
        <v>36</v>
      </c>
      <c r="B46" s="297" t="s">
        <v>51</v>
      </c>
      <c r="C46" s="200">
        <v>0.45600000000000002</v>
      </c>
      <c r="D46" s="179">
        <v>0</v>
      </c>
      <c r="E46" s="200">
        <v>0.45600000000000002</v>
      </c>
      <c r="F46" s="200">
        <v>13.805000000000001</v>
      </c>
      <c r="G46" s="200">
        <v>13.603000000000002</v>
      </c>
      <c r="H46" s="200">
        <v>24.979000000000003</v>
      </c>
      <c r="I46" s="295">
        <v>34.014000000000003</v>
      </c>
    </row>
    <row r="47" spans="1:9" x14ac:dyDescent="0.25">
      <c r="A47" s="296">
        <v>37</v>
      </c>
      <c r="B47" s="297" t="s">
        <v>52</v>
      </c>
      <c r="C47" s="200">
        <v>0.311</v>
      </c>
      <c r="D47" s="179">
        <v>0</v>
      </c>
      <c r="E47" s="200">
        <v>0.311</v>
      </c>
      <c r="F47" s="200">
        <v>4.3439999999999985</v>
      </c>
      <c r="G47" s="200">
        <v>4.2770000000000001</v>
      </c>
      <c r="H47" s="200">
        <v>101.63899999999998</v>
      </c>
      <c r="I47" s="295">
        <v>96.189999999999984</v>
      </c>
    </row>
    <row r="48" spans="1:9" x14ac:dyDescent="0.25">
      <c r="A48" s="296">
        <v>38</v>
      </c>
      <c r="B48" s="297" t="s">
        <v>53</v>
      </c>
      <c r="C48" s="200">
        <v>0</v>
      </c>
      <c r="D48" s="179">
        <v>0</v>
      </c>
      <c r="E48" s="200">
        <v>0</v>
      </c>
      <c r="F48" s="200">
        <v>14.168000000000003</v>
      </c>
      <c r="G48" s="200">
        <v>14.173000000000002</v>
      </c>
      <c r="H48" s="200">
        <v>94.686000000000007</v>
      </c>
      <c r="I48" s="295">
        <v>164.16500000000002</v>
      </c>
    </row>
    <row r="49" spans="1:11" x14ac:dyDescent="0.25">
      <c r="A49" s="296">
        <v>39</v>
      </c>
      <c r="B49" s="297" t="s">
        <v>54</v>
      </c>
      <c r="C49" s="200">
        <v>0.66400000000000015</v>
      </c>
      <c r="D49" s="179">
        <v>0</v>
      </c>
      <c r="E49" s="200">
        <v>0.66400000000000015</v>
      </c>
      <c r="F49" s="200">
        <v>26.366</v>
      </c>
      <c r="G49" s="200">
        <v>25.603999999999999</v>
      </c>
      <c r="H49" s="200">
        <v>69.25200000000001</v>
      </c>
      <c r="I49" s="295">
        <v>97.93</v>
      </c>
    </row>
    <row r="50" spans="1:11" x14ac:dyDescent="0.25">
      <c r="A50" s="296">
        <v>40</v>
      </c>
      <c r="B50" s="297" t="s">
        <v>55</v>
      </c>
      <c r="C50" s="200">
        <v>2.2229999999999994</v>
      </c>
      <c r="D50" s="179">
        <v>1.9019999999999997</v>
      </c>
      <c r="E50" s="200">
        <v>0.32100000000000001</v>
      </c>
      <c r="F50" s="200">
        <v>6.8900000000000023</v>
      </c>
      <c r="G50" s="200">
        <v>7.6559999999999988</v>
      </c>
      <c r="H50" s="200">
        <v>60.66599999999999</v>
      </c>
      <c r="I50" s="295">
        <v>69.013999999999996</v>
      </c>
    </row>
    <row r="51" spans="1:11" x14ac:dyDescent="0.25">
      <c r="A51" s="296">
        <v>41</v>
      </c>
      <c r="B51" s="297" t="s">
        <v>56</v>
      </c>
      <c r="C51" s="200">
        <v>3.8019999999999987</v>
      </c>
      <c r="D51" s="179">
        <v>3.4589999999999996</v>
      </c>
      <c r="E51" s="200">
        <v>0.34300000000000008</v>
      </c>
      <c r="F51" s="200">
        <v>12.427999999999997</v>
      </c>
      <c r="G51" s="200">
        <v>12.558999999999999</v>
      </c>
      <c r="H51" s="200">
        <v>648.58200000000022</v>
      </c>
      <c r="I51" s="295">
        <v>766.59900000000016</v>
      </c>
    </row>
    <row r="52" spans="1:11" x14ac:dyDescent="0.25">
      <c r="A52" s="296">
        <v>42</v>
      </c>
      <c r="B52" s="297" t="s">
        <v>57</v>
      </c>
      <c r="C52" s="200">
        <v>0</v>
      </c>
      <c r="D52" s="179">
        <v>0</v>
      </c>
      <c r="E52" s="200">
        <v>0</v>
      </c>
      <c r="F52" s="200">
        <v>0.46000000000000008</v>
      </c>
      <c r="G52" s="200">
        <v>0.42000000000000004</v>
      </c>
      <c r="H52" s="200">
        <v>39.887999999999998</v>
      </c>
      <c r="I52" s="295">
        <v>55.887</v>
      </c>
    </row>
    <row r="53" spans="1:11" x14ac:dyDescent="0.25">
      <c r="A53" s="296">
        <v>43</v>
      </c>
      <c r="B53" s="297" t="s">
        <v>58</v>
      </c>
      <c r="C53" s="200">
        <v>0.48900000000000005</v>
      </c>
      <c r="D53" s="179">
        <v>0.29399999999999998</v>
      </c>
      <c r="E53" s="200">
        <v>0.19500000000000006</v>
      </c>
      <c r="F53" s="200">
        <v>1.7739999999999996</v>
      </c>
      <c r="G53" s="200">
        <v>1.740999999999999</v>
      </c>
      <c r="H53" s="200">
        <v>162.25399999999999</v>
      </c>
      <c r="I53" s="295">
        <v>217.91299999999998</v>
      </c>
    </row>
    <row r="54" spans="1:11" ht="16.5" thickBot="1" x14ac:dyDescent="0.3">
      <c r="A54" s="306">
        <v>44</v>
      </c>
      <c r="B54" s="307" t="s">
        <v>59</v>
      </c>
      <c r="C54" s="304">
        <v>0.254</v>
      </c>
      <c r="D54" s="180">
        <v>0</v>
      </c>
      <c r="E54" s="241">
        <v>0.254</v>
      </c>
      <c r="F54" s="241">
        <v>1.0640000000000001</v>
      </c>
      <c r="G54" s="241">
        <v>1.0679999999999998</v>
      </c>
      <c r="H54" s="241">
        <v>64.358000000000004</v>
      </c>
      <c r="I54" s="295">
        <v>58.23</v>
      </c>
    </row>
    <row r="55" spans="1:11" s="177" customFormat="1" ht="31.5" customHeight="1" thickBot="1" x14ac:dyDescent="0.3">
      <c r="A55" s="796" t="s">
        <v>113</v>
      </c>
      <c r="B55" s="797"/>
      <c r="C55" s="491">
        <f>C5+C16</f>
        <v>40.217999999999996</v>
      </c>
      <c r="D55" s="491">
        <f t="shared" ref="D55:I55" si="3">D5+D16</f>
        <v>7.137999999999999</v>
      </c>
      <c r="E55" s="491">
        <f t="shared" si="3"/>
        <v>33.080000000000005</v>
      </c>
      <c r="F55" s="491">
        <f t="shared" si="3"/>
        <v>377.26500000000004</v>
      </c>
      <c r="G55" s="491">
        <f t="shared" si="3"/>
        <v>374.62700000000001</v>
      </c>
      <c r="H55" s="491">
        <f t="shared" si="3"/>
        <v>4292.6490000000003</v>
      </c>
      <c r="I55" s="491">
        <f t="shared" si="3"/>
        <v>5341.2460000000001</v>
      </c>
      <c r="J55" s="175"/>
      <c r="K55" s="176"/>
    </row>
    <row r="56" spans="1:11" x14ac:dyDescent="0.25">
      <c r="A56" s="802" t="s">
        <v>61</v>
      </c>
      <c r="B56" s="803"/>
      <c r="C56" s="293">
        <v>0.3</v>
      </c>
      <c r="D56" s="178">
        <v>0.3</v>
      </c>
      <c r="E56" s="295">
        <v>0</v>
      </c>
      <c r="F56" s="295">
        <v>11.196999999999999</v>
      </c>
      <c r="G56" s="178">
        <v>11.614000000000001</v>
      </c>
      <c r="H56" s="488">
        <v>73.59</v>
      </c>
      <c r="I56" s="294">
        <v>76.010999999999996</v>
      </c>
      <c r="J56" s="167"/>
    </row>
    <row r="57" spans="1:11" x14ac:dyDescent="0.25">
      <c r="A57" s="804" t="s">
        <v>62</v>
      </c>
      <c r="B57" s="805"/>
      <c r="C57" s="200">
        <v>0</v>
      </c>
      <c r="D57" s="179">
        <v>0</v>
      </c>
      <c r="E57" s="200">
        <v>0</v>
      </c>
      <c r="F57" s="200">
        <v>7.4770000000000003</v>
      </c>
      <c r="G57" s="179">
        <v>7.5</v>
      </c>
      <c r="H57" s="489">
        <v>120.337</v>
      </c>
      <c r="I57" s="179">
        <v>122.033</v>
      </c>
      <c r="J57" s="167"/>
    </row>
    <row r="58" spans="1:11" x14ac:dyDescent="0.25">
      <c r="A58" s="804" t="s">
        <v>63</v>
      </c>
      <c r="B58" s="805"/>
      <c r="C58" s="200">
        <v>0</v>
      </c>
      <c r="D58" s="179">
        <v>0</v>
      </c>
      <c r="E58" s="200">
        <v>0</v>
      </c>
      <c r="F58" s="200">
        <v>21.027999999999999</v>
      </c>
      <c r="G58" s="179">
        <v>18.076000000000001</v>
      </c>
      <c r="H58" s="489">
        <v>70.081000000000003</v>
      </c>
      <c r="I58" s="179">
        <v>99.590999999999994</v>
      </c>
      <c r="J58" s="167"/>
    </row>
    <row r="59" spans="1:11" ht="16.5" thickBot="1" x14ac:dyDescent="0.3">
      <c r="A59" s="792" t="s">
        <v>64</v>
      </c>
      <c r="B59" s="793"/>
      <c r="C59" s="304">
        <v>0</v>
      </c>
      <c r="D59" s="180">
        <v>0</v>
      </c>
      <c r="E59" s="241">
        <v>0</v>
      </c>
      <c r="F59" s="241">
        <v>2.3069999999999999</v>
      </c>
      <c r="G59" s="180">
        <v>2.0089999999999999</v>
      </c>
      <c r="H59" s="490">
        <v>26.646999999999998</v>
      </c>
      <c r="I59" s="308">
        <v>46.593000000000004</v>
      </c>
      <c r="J59" s="167"/>
    </row>
    <row r="60" spans="1:11" ht="31.5" customHeight="1" thickBot="1" x14ac:dyDescent="0.3">
      <c r="A60" s="794" t="s">
        <v>120</v>
      </c>
      <c r="B60" s="795"/>
      <c r="C60" s="491">
        <f>C56+C57+C58+C59</f>
        <v>0.3</v>
      </c>
      <c r="D60" s="491">
        <f t="shared" ref="D60:I60" si="4">D56+D57+D58+D59</f>
        <v>0.3</v>
      </c>
      <c r="E60" s="491">
        <f t="shared" si="4"/>
        <v>0</v>
      </c>
      <c r="F60" s="491">
        <f t="shared" si="4"/>
        <v>42.009</v>
      </c>
      <c r="G60" s="491">
        <f t="shared" si="4"/>
        <v>39.198999999999998</v>
      </c>
      <c r="H60" s="491">
        <f t="shared" si="4"/>
        <v>290.65500000000003</v>
      </c>
      <c r="I60" s="491">
        <f t="shared" si="4"/>
        <v>344.22800000000001</v>
      </c>
      <c r="J60" s="167"/>
    </row>
    <row r="61" spans="1:11" ht="30.75" customHeight="1" thickBot="1" x14ac:dyDescent="0.3">
      <c r="A61" s="796" t="s">
        <v>65</v>
      </c>
      <c r="B61" s="797"/>
      <c r="C61" s="491">
        <f>C55+C60</f>
        <v>40.517999999999994</v>
      </c>
      <c r="D61" s="491">
        <f t="shared" ref="D61:I61" si="5">D55+D60</f>
        <v>7.4379999999999988</v>
      </c>
      <c r="E61" s="491">
        <f t="shared" si="5"/>
        <v>33.080000000000005</v>
      </c>
      <c r="F61" s="491">
        <f t="shared" si="5"/>
        <v>419.27400000000006</v>
      </c>
      <c r="G61" s="491">
        <f t="shared" si="5"/>
        <v>413.82600000000002</v>
      </c>
      <c r="H61" s="491">
        <f t="shared" si="5"/>
        <v>4583.3040000000001</v>
      </c>
      <c r="I61" s="491">
        <f t="shared" si="5"/>
        <v>5685.4740000000002</v>
      </c>
    </row>
    <row r="69" spans="10:10" x14ac:dyDescent="0.25">
      <c r="J69" s="164">
        <v>0</v>
      </c>
    </row>
  </sheetData>
  <mergeCells count="16">
    <mergeCell ref="A59:B59"/>
    <mergeCell ref="A60:B60"/>
    <mergeCell ref="A61:B61"/>
    <mergeCell ref="C2:C3"/>
    <mergeCell ref="D2:E2"/>
    <mergeCell ref="A5:B5"/>
    <mergeCell ref="A16:B16"/>
    <mergeCell ref="A55:B55"/>
    <mergeCell ref="A56:B56"/>
    <mergeCell ref="A57:B57"/>
    <mergeCell ref="A58:B58"/>
    <mergeCell ref="A1:I1"/>
    <mergeCell ref="A2:A3"/>
    <mergeCell ref="B2:B3"/>
    <mergeCell ref="F2:G2"/>
    <mergeCell ref="H2:I2"/>
  </mergeCells>
  <printOptions horizontalCentered="1" verticalCentered="1"/>
  <pageMargins left="0.25" right="0.25" top="0.75" bottom="0.75" header="0.3" footer="0.3"/>
  <pageSetup paperSize="9" scale="71" fitToWidth="0" orientation="portrait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61"/>
  <sheetViews>
    <sheetView zoomScaleNormal="100" zoomScaleSheetLayoutView="90" workbookViewId="0">
      <pane ySplit="3" topLeftCell="A55" activePane="bottomLeft" state="frozen"/>
      <selection pane="bottomLeft" activeCell="Q74" sqref="Q74"/>
    </sheetView>
  </sheetViews>
  <sheetFormatPr defaultColWidth="9" defaultRowHeight="15.75" x14ac:dyDescent="0.25"/>
  <cols>
    <col min="1" max="1" width="5.75" style="181" customWidth="1"/>
    <col min="2" max="2" width="21.625" style="181" customWidth="1"/>
    <col min="3" max="3" width="9.625" style="259" customWidth="1"/>
    <col min="4" max="4" width="8.75" style="260" customWidth="1"/>
    <col min="5" max="5" width="8.5" style="261" customWidth="1"/>
    <col min="6" max="6" width="8.25" style="261" customWidth="1"/>
    <col min="7" max="7" width="11.625" style="181" customWidth="1"/>
    <col min="8" max="8" width="9.25" style="181" customWidth="1"/>
    <col min="9" max="9" width="11.25" style="182" customWidth="1"/>
    <col min="10" max="10" width="10.75" style="181" customWidth="1"/>
    <col min="11" max="11" width="9.875" style="177" customWidth="1"/>
    <col min="12" max="16384" width="9" style="164"/>
  </cols>
  <sheetData>
    <row r="1" spans="1:132" ht="25.5" customHeight="1" thickBot="1" x14ac:dyDescent="0.3">
      <c r="A1" s="825" t="s">
        <v>78</v>
      </c>
      <c r="B1" s="827"/>
      <c r="C1" s="827"/>
      <c r="D1" s="827"/>
      <c r="E1" s="827"/>
      <c r="F1" s="827"/>
      <c r="G1" s="827"/>
      <c r="H1" s="827"/>
      <c r="I1" s="827"/>
      <c r="J1" s="827"/>
      <c r="K1" s="826"/>
    </row>
    <row r="2" spans="1:132" ht="23.25" customHeight="1" thickBot="1" x14ac:dyDescent="0.3">
      <c r="A2" s="823" t="s">
        <v>3</v>
      </c>
      <c r="B2" s="823" t="s">
        <v>76</v>
      </c>
      <c r="C2" s="825" t="s">
        <v>158</v>
      </c>
      <c r="D2" s="826"/>
      <c r="E2" s="808" t="s">
        <v>79</v>
      </c>
      <c r="F2" s="809"/>
      <c r="G2" s="823" t="s">
        <v>161</v>
      </c>
      <c r="H2" s="823" t="s">
        <v>162</v>
      </c>
      <c r="I2" s="825" t="s">
        <v>80</v>
      </c>
      <c r="J2" s="826"/>
      <c r="K2" s="823" t="s">
        <v>178</v>
      </c>
    </row>
    <row r="3" spans="1:132" ht="45.75" customHeight="1" thickBot="1" x14ac:dyDescent="0.3">
      <c r="A3" s="824"/>
      <c r="B3" s="824"/>
      <c r="C3" s="343" t="s">
        <v>127</v>
      </c>
      <c r="D3" s="344" t="s">
        <v>135</v>
      </c>
      <c r="E3" s="184" t="s">
        <v>84</v>
      </c>
      <c r="F3" s="184" t="s">
        <v>81</v>
      </c>
      <c r="G3" s="824"/>
      <c r="H3" s="824"/>
      <c r="I3" s="342" t="s">
        <v>160</v>
      </c>
      <c r="J3" s="596" t="s">
        <v>159</v>
      </c>
      <c r="K3" s="824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</row>
    <row r="4" spans="1:132" ht="16.5" thickBot="1" x14ac:dyDescent="0.3">
      <c r="A4" s="185">
        <v>1</v>
      </c>
      <c r="B4" s="185">
        <v>2</v>
      </c>
      <c r="C4" s="186">
        <v>3</v>
      </c>
      <c r="D4" s="186">
        <v>4</v>
      </c>
      <c r="E4" s="187">
        <v>5</v>
      </c>
      <c r="F4" s="188">
        <v>6</v>
      </c>
      <c r="G4" s="185">
        <v>7</v>
      </c>
      <c r="H4" s="189">
        <v>8</v>
      </c>
      <c r="I4" s="190">
        <v>9</v>
      </c>
      <c r="J4" s="597">
        <v>10</v>
      </c>
      <c r="K4" s="612">
        <v>11</v>
      </c>
      <c r="DS4" s="183"/>
      <c r="DT4" s="183"/>
    </row>
    <row r="5" spans="1:132" s="191" customFormat="1" ht="16.5" thickBot="1" x14ac:dyDescent="0.3">
      <c r="A5" s="817" t="s">
        <v>11</v>
      </c>
      <c r="B5" s="818"/>
      <c r="C5" s="513">
        <v>5293.0920000000006</v>
      </c>
      <c r="D5" s="513">
        <f>D6+D7+D8+D9+D10+D11+D12</f>
        <v>5268.9340000000002</v>
      </c>
      <c r="E5" s="509">
        <f>D5-C5</f>
        <v>-24.158000000000357</v>
      </c>
      <c r="F5" s="514">
        <f>E5*100/D5</f>
        <v>-0.45849881588952063</v>
      </c>
      <c r="G5" s="513">
        <v>2.6</v>
      </c>
      <c r="H5" s="515">
        <v>49.960726363807531</v>
      </c>
      <c r="I5" s="516">
        <v>1918.6851834790725</v>
      </c>
      <c r="J5" s="598">
        <v>9358.9076815409244</v>
      </c>
      <c r="K5" s="526">
        <v>1.99</v>
      </c>
    </row>
    <row r="6" spans="1:132" s="197" customFormat="1" x14ac:dyDescent="0.25">
      <c r="A6" s="192">
        <v>1</v>
      </c>
      <c r="B6" s="193" t="s">
        <v>12</v>
      </c>
      <c r="C6" s="194">
        <v>440.39299999999992</v>
      </c>
      <c r="D6" s="497">
        <v>441.24200000000019</v>
      </c>
      <c r="E6" s="511">
        <f t="shared" ref="E6:E31" si="0">D6-C6</f>
        <v>0.84900000000027376</v>
      </c>
      <c r="F6" s="294">
        <f t="shared" ref="F6:F15" si="1">E6*100/D6</f>
        <v>0.19241142049040513</v>
      </c>
      <c r="G6" s="505">
        <v>4.0023388526024251</v>
      </c>
      <c r="H6" s="195">
        <v>84.667347457342714</v>
      </c>
      <c r="I6" s="196">
        <v>2115.4467568954037</v>
      </c>
      <c r="J6" s="599">
        <v>6444.9702759154588</v>
      </c>
      <c r="K6" s="618">
        <v>2.308361398053675</v>
      </c>
    </row>
    <row r="7" spans="1:132" s="197" customFormat="1" x14ac:dyDescent="0.25">
      <c r="A7" s="198">
        <v>2</v>
      </c>
      <c r="B7" s="199" t="s">
        <v>13</v>
      </c>
      <c r="C7" s="200">
        <v>497.82400000000001</v>
      </c>
      <c r="D7" s="489">
        <v>470.19500000000005</v>
      </c>
      <c r="E7" s="489">
        <f t="shared" si="0"/>
        <v>-27.628999999999962</v>
      </c>
      <c r="F7" s="179">
        <f t="shared" si="1"/>
        <v>-5.8760726932442831</v>
      </c>
      <c r="G7" s="506">
        <v>3.115515902976425</v>
      </c>
      <c r="H7" s="201">
        <v>71.840165562426748</v>
      </c>
      <c r="I7" s="202">
        <v>2305.8834491518364</v>
      </c>
      <c r="J7" s="217">
        <v>8967.5395266339892</v>
      </c>
      <c r="K7" s="619">
        <v>2.1246163825646804</v>
      </c>
    </row>
    <row r="8" spans="1:132" s="197" customFormat="1" x14ac:dyDescent="0.25">
      <c r="A8" s="203">
        <v>3</v>
      </c>
      <c r="B8" s="204" t="s">
        <v>14</v>
      </c>
      <c r="C8" s="205">
        <v>382.85500000000002</v>
      </c>
      <c r="D8" s="498">
        <v>377.63099999999991</v>
      </c>
      <c r="E8" s="489">
        <f t="shared" si="0"/>
        <v>-5.2240000000001032</v>
      </c>
      <c r="F8" s="179">
        <f t="shared" si="1"/>
        <v>-1.3833610058496533</v>
      </c>
      <c r="G8" s="507">
        <v>2.8980671607998292</v>
      </c>
      <c r="H8" s="206">
        <v>93.268222841510507</v>
      </c>
      <c r="I8" s="207">
        <v>3218.2905939201796</v>
      </c>
      <c r="J8" s="352">
        <v>10626.417536651932</v>
      </c>
      <c r="K8" s="619">
        <v>1.8195487128969816</v>
      </c>
    </row>
    <row r="9" spans="1:132" s="197" customFormat="1" x14ac:dyDescent="0.25">
      <c r="A9" s="208">
        <v>4</v>
      </c>
      <c r="B9" s="204" t="s">
        <v>15</v>
      </c>
      <c r="C9" s="209">
        <v>248.35500000000002</v>
      </c>
      <c r="D9" s="499">
        <v>248.36499999999998</v>
      </c>
      <c r="E9" s="489">
        <f t="shared" si="0"/>
        <v>9.9999999999624833E-3</v>
      </c>
      <c r="F9" s="179">
        <f t="shared" si="1"/>
        <v>4.0263322126557624E-3</v>
      </c>
      <c r="G9" s="507">
        <v>1.6467698749823849</v>
      </c>
      <c r="H9" s="206">
        <v>59.721106811710591</v>
      </c>
      <c r="I9" s="207">
        <v>3626.5605607067237</v>
      </c>
      <c r="J9" s="595">
        <v>11441.700833832403</v>
      </c>
      <c r="K9" s="619">
        <v>1.864948764922594</v>
      </c>
    </row>
    <row r="10" spans="1:132" s="197" customFormat="1" x14ac:dyDescent="0.25">
      <c r="A10" s="210">
        <v>5</v>
      </c>
      <c r="B10" s="211" t="s">
        <v>16</v>
      </c>
      <c r="C10" s="212">
        <v>1298.0680000000004</v>
      </c>
      <c r="D10" s="500">
        <v>1311.2350000000001</v>
      </c>
      <c r="E10" s="489">
        <f t="shared" si="0"/>
        <v>13.166999999999689</v>
      </c>
      <c r="F10" s="179">
        <f t="shared" si="1"/>
        <v>1.0041678265146741</v>
      </c>
      <c r="G10" s="506">
        <v>3.3838327988499404</v>
      </c>
      <c r="H10" s="213">
        <v>35.671819262782414</v>
      </c>
      <c r="I10" s="214">
        <v>1054.1838614161481</v>
      </c>
      <c r="J10" s="217">
        <v>7985.3536737614577</v>
      </c>
      <c r="K10" s="619">
        <v>2.2846347146011192</v>
      </c>
    </row>
    <row r="11" spans="1:132" s="218" customFormat="1" x14ac:dyDescent="0.25">
      <c r="A11" s="215">
        <v>6</v>
      </c>
      <c r="B11" s="216" t="s">
        <v>105</v>
      </c>
      <c r="C11" s="173">
        <v>895.61599999999999</v>
      </c>
      <c r="D11" s="501">
        <v>895.94600000000003</v>
      </c>
      <c r="E11" s="489">
        <f t="shared" si="0"/>
        <v>0.33000000000004093</v>
      </c>
      <c r="F11" s="179">
        <f t="shared" si="1"/>
        <v>3.6832576963348337E-2</v>
      </c>
      <c r="G11" s="507">
        <v>1.2182653865299919</v>
      </c>
      <c r="H11" s="217">
        <v>31.732326271691509</v>
      </c>
      <c r="I11" s="207">
        <v>2604.7137694747526</v>
      </c>
      <c r="J11" s="217">
        <v>8613.2918024591672</v>
      </c>
      <c r="K11" s="620">
        <v>2.3430943382748515</v>
      </c>
    </row>
    <row r="12" spans="1:132" s="218" customFormat="1" x14ac:dyDescent="0.25">
      <c r="A12" s="215">
        <v>7</v>
      </c>
      <c r="B12" s="219" t="s">
        <v>108</v>
      </c>
      <c r="C12" s="205">
        <f>C13+C14+C15</f>
        <v>1529.9810000000002</v>
      </c>
      <c r="D12" s="498">
        <f>D13+D14+D15</f>
        <v>1524.32</v>
      </c>
      <c r="E12" s="489">
        <f t="shared" si="0"/>
        <v>-5.6610000000002856</v>
      </c>
      <c r="F12" s="179">
        <f t="shared" si="1"/>
        <v>-0.37137871313111981</v>
      </c>
      <c r="G12" s="507">
        <v>2.2678965046709356</v>
      </c>
      <c r="H12" s="217">
        <v>61.733134996812446</v>
      </c>
      <c r="I12" s="214">
        <v>2722.0437471316504</v>
      </c>
      <c r="J12" s="352">
        <v>13070.604174169537</v>
      </c>
      <c r="K12" s="620">
        <v>1.4750997165949409</v>
      </c>
    </row>
    <row r="13" spans="1:132" s="197" customFormat="1" x14ac:dyDescent="0.25">
      <c r="A13" s="220"/>
      <c r="B13" s="221" t="s">
        <v>71</v>
      </c>
      <c r="C13" s="205">
        <v>1005.2970000000001</v>
      </c>
      <c r="D13" s="498">
        <v>1007.0970000000001</v>
      </c>
      <c r="E13" s="489">
        <f t="shared" si="0"/>
        <v>1.7999999999999545</v>
      </c>
      <c r="F13" s="179">
        <f t="shared" si="1"/>
        <v>0.1787315422446849</v>
      </c>
      <c r="G13" s="506">
        <v>0.94012791220706649</v>
      </c>
      <c r="H13" s="201">
        <v>28.501589442250268</v>
      </c>
      <c r="I13" s="202">
        <v>3031.671443020904</v>
      </c>
      <c r="J13" s="600">
        <v>13989.401305736908</v>
      </c>
      <c r="K13" s="619">
        <v>1.3530404717718352</v>
      </c>
    </row>
    <row r="14" spans="1:132" s="197" customFormat="1" x14ac:dyDescent="0.25">
      <c r="A14" s="222"/>
      <c r="B14" s="223" t="s">
        <v>82</v>
      </c>
      <c r="C14" s="209">
        <v>255.834</v>
      </c>
      <c r="D14" s="499">
        <v>248.36300000000003</v>
      </c>
      <c r="E14" s="489">
        <f t="shared" si="0"/>
        <v>-7.4709999999999752</v>
      </c>
      <c r="F14" s="179">
        <f t="shared" si="1"/>
        <v>-3.0080970192822498</v>
      </c>
      <c r="G14" s="507">
        <v>7.9983733486872017</v>
      </c>
      <c r="H14" s="201">
        <v>148.32928878103417</v>
      </c>
      <c r="I14" s="207">
        <v>1854.4931864849732</v>
      </c>
      <c r="J14" s="352">
        <v>11182.485366951823</v>
      </c>
      <c r="K14" s="619">
        <v>1.715025990183723</v>
      </c>
    </row>
    <row r="15" spans="1:132" s="197" customFormat="1" ht="16.5" thickBot="1" x14ac:dyDescent="0.3">
      <c r="A15" s="224"/>
      <c r="B15" s="225" t="s">
        <v>83</v>
      </c>
      <c r="C15" s="226">
        <v>268.85000000000002</v>
      </c>
      <c r="D15" s="502">
        <v>268.85999999999996</v>
      </c>
      <c r="E15" s="512">
        <f t="shared" si="0"/>
        <v>9.9999999999340616E-3</v>
      </c>
      <c r="F15" s="308">
        <f t="shared" si="1"/>
        <v>3.7194078702425287E-3</v>
      </c>
      <c r="G15" s="508">
        <v>1.9478539016588563</v>
      </c>
      <c r="H15" s="227">
        <v>55.787545007137226</v>
      </c>
      <c r="I15" s="228">
        <v>2864.0518141338384</v>
      </c>
      <c r="J15" s="600">
        <v>11990.901792881992</v>
      </c>
      <c r="K15" s="621">
        <v>1.710674700587667</v>
      </c>
    </row>
    <row r="16" spans="1:132" s="229" customFormat="1" ht="16.5" thickBot="1" x14ac:dyDescent="0.3">
      <c r="A16" s="819" t="s">
        <v>22</v>
      </c>
      <c r="B16" s="820"/>
      <c r="C16" s="344">
        <f>C17+C18+C19+C20+C21+C22+C23+C24+C25+C26+C27+C28+C29+C30+C31+C33+C34+C35+C36+C37+C38+C39+C40+C41+C42+C43+C44+C45+C46+C47+C48+C49+C50+C51+C52+C53+C54</f>
        <v>15583.85</v>
      </c>
      <c r="D16" s="344">
        <f>D17+D18+D19+D20+D21+D22+D23+D24+D25+D26+D27+D28+D29+D30+D31+D33+D34+D35+D36+D37+D38+D39+D40+D41+D42+D43+D44+D45+D46+D47+D48+D49+D50+D51+D52+D53+D54</f>
        <v>15549.725</v>
      </c>
      <c r="E16" s="510">
        <f t="shared" si="0"/>
        <v>-34.125</v>
      </c>
      <c r="F16" s="517">
        <f t="shared" ref="F16:F61" si="2">E16*100/D16</f>
        <v>-0.21945725728268506</v>
      </c>
      <c r="G16" s="518">
        <v>1.44</v>
      </c>
      <c r="H16" s="519">
        <v>72.654197291427494</v>
      </c>
      <c r="I16" s="520">
        <v>5060.8681869501497</v>
      </c>
      <c r="J16" s="610">
        <v>14608.032775180749</v>
      </c>
      <c r="K16" s="609">
        <v>1.48</v>
      </c>
    </row>
    <row r="17" spans="1:11" s="197" customFormat="1" x14ac:dyDescent="0.25">
      <c r="A17" s="230">
        <v>8</v>
      </c>
      <c r="B17" s="231" t="s">
        <v>23</v>
      </c>
      <c r="C17" s="232">
        <v>393.25199999999995</v>
      </c>
      <c r="D17" s="532">
        <v>395.22</v>
      </c>
      <c r="E17" s="511">
        <f t="shared" si="0"/>
        <v>1.9680000000000746</v>
      </c>
      <c r="F17" s="294">
        <f t="shared" si="2"/>
        <v>0.49795050857751999</v>
      </c>
      <c r="G17" s="505">
        <v>1.1489803147613991</v>
      </c>
      <c r="H17" s="233">
        <v>47.266141371665306</v>
      </c>
      <c r="I17" s="234">
        <v>4113.7468383416781</v>
      </c>
      <c r="J17" s="602">
        <v>14034.801136363632</v>
      </c>
      <c r="K17" s="618">
        <v>1.4309852740245941</v>
      </c>
    </row>
    <row r="18" spans="1:11" s="197" customFormat="1" x14ac:dyDescent="0.25">
      <c r="A18" s="235">
        <v>9</v>
      </c>
      <c r="B18" s="204" t="s">
        <v>24</v>
      </c>
      <c r="C18" s="205">
        <v>486.58200000000011</v>
      </c>
      <c r="D18" s="498">
        <v>486.5979999999999</v>
      </c>
      <c r="E18" s="489">
        <f t="shared" si="0"/>
        <v>1.599999999979218E-2</v>
      </c>
      <c r="F18" s="179">
        <f t="shared" si="2"/>
        <v>3.2881351751943462E-3</v>
      </c>
      <c r="G18" s="507">
        <v>1.5949510684384236</v>
      </c>
      <c r="H18" s="206">
        <v>80.139192928833992</v>
      </c>
      <c r="I18" s="207">
        <v>5024.5549543595871</v>
      </c>
      <c r="J18" s="601">
        <v>14925.861169902761</v>
      </c>
      <c r="K18" s="619">
        <v>1.6513631375385849</v>
      </c>
    </row>
    <row r="19" spans="1:11" s="197" customFormat="1" x14ac:dyDescent="0.25">
      <c r="A19" s="203">
        <v>10</v>
      </c>
      <c r="B19" s="204" t="s">
        <v>25</v>
      </c>
      <c r="C19" s="205">
        <v>243.54800000000003</v>
      </c>
      <c r="D19" s="498">
        <v>243.55199999999994</v>
      </c>
      <c r="E19" s="489">
        <f t="shared" si="0"/>
        <v>3.9999999999054126E-3</v>
      </c>
      <c r="F19" s="179">
        <f t="shared" si="2"/>
        <v>1.6423597424391561E-3</v>
      </c>
      <c r="G19" s="507">
        <v>0.97391932728944952</v>
      </c>
      <c r="H19" s="206">
        <v>80.856285792200694</v>
      </c>
      <c r="I19" s="207">
        <v>8302.1543496045779</v>
      </c>
      <c r="J19" s="601">
        <v>13754.560343367026</v>
      </c>
      <c r="K19" s="619">
        <v>1.4571467284193933</v>
      </c>
    </row>
    <row r="20" spans="1:11" s="197" customFormat="1" x14ac:dyDescent="0.25">
      <c r="A20" s="235">
        <v>11</v>
      </c>
      <c r="B20" s="204" t="s">
        <v>26</v>
      </c>
      <c r="C20" s="205">
        <v>597.68599999999992</v>
      </c>
      <c r="D20" s="498">
        <v>601.58199999999999</v>
      </c>
      <c r="E20" s="489">
        <f t="shared" si="0"/>
        <v>3.8960000000000719</v>
      </c>
      <c r="F20" s="179">
        <f t="shared" si="2"/>
        <v>0.64762576007926964</v>
      </c>
      <c r="G20" s="507">
        <v>1.0344391953216687</v>
      </c>
      <c r="H20" s="206">
        <v>59.410950403360559</v>
      </c>
      <c r="I20" s="207">
        <v>5743.3003962002967</v>
      </c>
      <c r="J20" s="601">
        <v>14652.71823850351</v>
      </c>
      <c r="K20" s="619">
        <v>1.3879604110495329</v>
      </c>
    </row>
    <row r="21" spans="1:11" s="197" customFormat="1" x14ac:dyDescent="0.25">
      <c r="A21" s="236">
        <v>12</v>
      </c>
      <c r="B21" s="237" t="s">
        <v>27</v>
      </c>
      <c r="C21" s="238">
        <v>346.92199999999997</v>
      </c>
      <c r="D21" s="533">
        <v>342.43900000000002</v>
      </c>
      <c r="E21" s="489">
        <f t="shared" si="0"/>
        <v>-4.4829999999999472</v>
      </c>
      <c r="F21" s="179">
        <f t="shared" si="2"/>
        <v>-1.3091382698816276</v>
      </c>
      <c r="G21" s="506">
        <v>1.073475859934178</v>
      </c>
      <c r="H21" s="206">
        <v>79.455311790770565</v>
      </c>
      <c r="I21" s="207">
        <v>7401.685939695235</v>
      </c>
      <c r="J21" s="601">
        <v>19368.721719457015</v>
      </c>
      <c r="K21" s="619">
        <v>1.1573652533735936</v>
      </c>
    </row>
    <row r="22" spans="1:11" s="197" customFormat="1" x14ac:dyDescent="0.25">
      <c r="A22" s="239">
        <v>13</v>
      </c>
      <c r="B22" s="240" t="s">
        <v>28</v>
      </c>
      <c r="C22" s="241">
        <v>458.1269999999999</v>
      </c>
      <c r="D22" s="490">
        <v>459.09500000000008</v>
      </c>
      <c r="E22" s="489">
        <f t="shared" si="0"/>
        <v>0.96800000000018827</v>
      </c>
      <c r="F22" s="179">
        <f t="shared" si="2"/>
        <v>0.21084960629067798</v>
      </c>
      <c r="G22" s="534">
        <v>1.3260871932824361</v>
      </c>
      <c r="H22" s="242">
        <v>112.04151867051918</v>
      </c>
      <c r="I22" s="243">
        <v>8449.0310469845608</v>
      </c>
      <c r="J22" s="602">
        <v>14729.690708418893</v>
      </c>
      <c r="K22" s="619">
        <v>1.5495333209902091</v>
      </c>
    </row>
    <row r="23" spans="1:11" s="197" customFormat="1" x14ac:dyDescent="0.25">
      <c r="A23" s="239">
        <v>14</v>
      </c>
      <c r="B23" s="237" t="s">
        <v>29</v>
      </c>
      <c r="C23" s="200">
        <v>783.33500000000026</v>
      </c>
      <c r="D23" s="489">
        <v>783.81499999999994</v>
      </c>
      <c r="E23" s="489">
        <f t="shared" si="0"/>
        <v>0.47999999999967713</v>
      </c>
      <c r="F23" s="179">
        <f t="shared" si="2"/>
        <v>6.1238940311129177E-2</v>
      </c>
      <c r="G23" s="507">
        <v>0.94180386953554085</v>
      </c>
      <c r="H23" s="242">
        <v>76.181630546955631</v>
      </c>
      <c r="I23" s="243">
        <v>8088.9060887512887</v>
      </c>
      <c r="J23" s="602">
        <v>18587.469468092673</v>
      </c>
      <c r="K23" s="619">
        <v>1.1661935533257211</v>
      </c>
    </row>
    <row r="24" spans="1:11" s="197" customFormat="1" x14ac:dyDescent="0.25">
      <c r="A24" s="244">
        <v>15</v>
      </c>
      <c r="B24" s="240" t="s">
        <v>30</v>
      </c>
      <c r="C24" s="200">
        <v>428.27700000000004</v>
      </c>
      <c r="D24" s="489">
        <v>429.17099999999994</v>
      </c>
      <c r="E24" s="489">
        <f t="shared" si="0"/>
        <v>0.89399999999989177</v>
      </c>
      <c r="F24" s="179">
        <f t="shared" si="2"/>
        <v>0.20830857630172867</v>
      </c>
      <c r="G24" s="535">
        <v>1.0592514405679787</v>
      </c>
      <c r="H24" s="242">
        <v>30.901415918375669</v>
      </c>
      <c r="I24" s="243">
        <v>2917.2880710746153</v>
      </c>
      <c r="J24" s="602">
        <v>16782.848427968092</v>
      </c>
      <c r="K24" s="619">
        <v>1.2143224961612038</v>
      </c>
    </row>
    <row r="25" spans="1:11" s="197" customFormat="1" x14ac:dyDescent="0.25">
      <c r="A25" s="244">
        <v>16</v>
      </c>
      <c r="B25" s="245" t="s">
        <v>31</v>
      </c>
      <c r="C25" s="205">
        <v>700.15800000000013</v>
      </c>
      <c r="D25" s="498">
        <v>704.43399999999986</v>
      </c>
      <c r="E25" s="489">
        <f t="shared" si="0"/>
        <v>4.2759999999997262</v>
      </c>
      <c r="F25" s="179">
        <f t="shared" si="2"/>
        <v>0.60701215443884415</v>
      </c>
      <c r="G25" s="507">
        <v>1.434059116964826</v>
      </c>
      <c r="H25" s="206">
        <v>75.322293221590115</v>
      </c>
      <c r="I25" s="207">
        <v>5252.3841123794882</v>
      </c>
      <c r="J25" s="601">
        <v>14957.088561904153</v>
      </c>
      <c r="K25" s="619">
        <v>1.450848482611572</v>
      </c>
    </row>
    <row r="26" spans="1:11" s="197" customFormat="1" x14ac:dyDescent="0.25">
      <c r="A26" s="236">
        <v>17</v>
      </c>
      <c r="B26" s="237" t="s">
        <v>32</v>
      </c>
      <c r="C26" s="205">
        <v>719.38900000000001</v>
      </c>
      <c r="D26" s="498">
        <v>717.02099999999996</v>
      </c>
      <c r="E26" s="489">
        <f t="shared" si="0"/>
        <v>-2.3680000000000518</v>
      </c>
      <c r="F26" s="179">
        <f t="shared" si="2"/>
        <v>-0.33025532027654031</v>
      </c>
      <c r="G26" s="507">
        <v>1.1444574147758575</v>
      </c>
      <c r="H26" s="206">
        <v>70.759069077614242</v>
      </c>
      <c r="I26" s="207">
        <v>6182.7612075432653</v>
      </c>
      <c r="J26" s="601">
        <v>13713.441456604063</v>
      </c>
      <c r="K26" s="619">
        <v>1.5206179456389706</v>
      </c>
    </row>
    <row r="27" spans="1:11" s="197" customFormat="1" x14ac:dyDescent="0.25">
      <c r="A27" s="239">
        <v>18</v>
      </c>
      <c r="B27" s="237" t="s">
        <v>33</v>
      </c>
      <c r="C27" s="209">
        <v>369.61800000000005</v>
      </c>
      <c r="D27" s="499">
        <v>370.26000000000005</v>
      </c>
      <c r="E27" s="489">
        <f t="shared" si="0"/>
        <v>0.64199999999999591</v>
      </c>
      <c r="F27" s="179">
        <f t="shared" si="2"/>
        <v>0.17339167071787279</v>
      </c>
      <c r="G27" s="507">
        <v>0.68195322206017406</v>
      </c>
      <c r="H27" s="206">
        <v>50.68754391247618</v>
      </c>
      <c r="I27" s="207">
        <v>7432.7009936766044</v>
      </c>
      <c r="J27" s="601">
        <v>20967.212186420522</v>
      </c>
      <c r="K27" s="619">
        <v>0.87287041538378396</v>
      </c>
    </row>
    <row r="28" spans="1:11" s="197" customFormat="1" x14ac:dyDescent="0.25">
      <c r="A28" s="239">
        <v>19</v>
      </c>
      <c r="B28" s="240" t="s">
        <v>34</v>
      </c>
      <c r="C28" s="212">
        <v>424.315</v>
      </c>
      <c r="D28" s="500">
        <v>426.32400000000001</v>
      </c>
      <c r="E28" s="489">
        <f t="shared" si="0"/>
        <v>2.0090000000000146</v>
      </c>
      <c r="F28" s="179">
        <f t="shared" si="2"/>
        <v>0.47123783788855766</v>
      </c>
      <c r="G28" s="507">
        <v>2.1136506506788266</v>
      </c>
      <c r="H28" s="206">
        <v>92.820354346930372</v>
      </c>
      <c r="I28" s="207">
        <v>4391.4709517923366</v>
      </c>
      <c r="J28" s="601">
        <v>13132.207984228682</v>
      </c>
      <c r="K28" s="619">
        <v>2.1623507004062632</v>
      </c>
    </row>
    <row r="29" spans="1:11" s="197" customFormat="1" x14ac:dyDescent="0.25">
      <c r="A29" s="244">
        <v>20</v>
      </c>
      <c r="B29" s="245" t="s">
        <v>35</v>
      </c>
      <c r="C29" s="212">
        <v>405.68100000000004</v>
      </c>
      <c r="D29" s="500">
        <v>406.19099999999997</v>
      </c>
      <c r="E29" s="489">
        <f t="shared" si="0"/>
        <v>0.50999999999993406</v>
      </c>
      <c r="F29" s="179">
        <f t="shared" si="2"/>
        <v>0.12555669623402146</v>
      </c>
      <c r="G29" s="507">
        <v>1.5283450396488354</v>
      </c>
      <c r="H29" s="206">
        <v>74.620765920619291</v>
      </c>
      <c r="I29" s="207">
        <v>4882.4554655383799</v>
      </c>
      <c r="J29" s="601">
        <v>13609.106442858576</v>
      </c>
      <c r="K29" s="619">
        <v>1.4875834275008559</v>
      </c>
    </row>
    <row r="30" spans="1:11" s="197" customFormat="1" x14ac:dyDescent="0.25">
      <c r="A30" s="244">
        <v>21</v>
      </c>
      <c r="B30" s="237" t="s">
        <v>36</v>
      </c>
      <c r="C30" s="212">
        <v>383.48200000000003</v>
      </c>
      <c r="D30" s="500">
        <v>384.34499999999997</v>
      </c>
      <c r="E30" s="489">
        <f t="shared" si="0"/>
        <v>0.8629999999999427</v>
      </c>
      <c r="F30" s="179">
        <f t="shared" si="2"/>
        <v>0.22453785010861146</v>
      </c>
      <c r="G30" s="507">
        <v>2.2235231367651465</v>
      </c>
      <c r="H30" s="206">
        <v>84.701917835373422</v>
      </c>
      <c r="I30" s="207">
        <v>3809.3562614599332</v>
      </c>
      <c r="J30" s="601">
        <v>13347.62979683973</v>
      </c>
      <c r="K30" s="619">
        <v>1.5611807100391577</v>
      </c>
    </row>
    <row r="31" spans="1:11" s="197" customFormat="1" ht="16.5" thickBot="1" x14ac:dyDescent="0.3">
      <c r="A31" s="236">
        <v>22</v>
      </c>
      <c r="B31" s="251" t="s">
        <v>37</v>
      </c>
      <c r="C31" s="212">
        <v>240.03599999999997</v>
      </c>
      <c r="D31" s="500">
        <v>240.036</v>
      </c>
      <c r="E31" s="490">
        <f t="shared" si="0"/>
        <v>0</v>
      </c>
      <c r="F31" s="180">
        <f t="shared" si="2"/>
        <v>0</v>
      </c>
      <c r="G31" s="506">
        <v>1.7768168108117113</v>
      </c>
      <c r="H31" s="213">
        <v>128.07423200504488</v>
      </c>
      <c r="I31" s="214">
        <v>7208.0718296747846</v>
      </c>
      <c r="J31" s="595">
        <v>16249.390739236394</v>
      </c>
      <c r="K31" s="621">
        <v>1.2877068439734041</v>
      </c>
    </row>
    <row r="32" spans="1:11" s="246" customFormat="1" ht="16.5" thickBot="1" x14ac:dyDescent="0.25">
      <c r="A32" s="165">
        <v>1</v>
      </c>
      <c r="B32" s="521">
        <v>2</v>
      </c>
      <c r="C32" s="279">
        <v>3</v>
      </c>
      <c r="D32" s="279">
        <v>4</v>
      </c>
      <c r="E32" s="538">
        <v>5</v>
      </c>
      <c r="F32" s="522">
        <v>6</v>
      </c>
      <c r="G32" s="530">
        <v>7</v>
      </c>
      <c r="H32" s="524">
        <v>8</v>
      </c>
      <c r="I32" s="525">
        <v>9</v>
      </c>
      <c r="J32" s="603">
        <v>10</v>
      </c>
      <c r="K32" s="165">
        <v>11</v>
      </c>
    </row>
    <row r="33" spans="1:11" s="197" customFormat="1" x14ac:dyDescent="0.25">
      <c r="A33" s="236">
        <v>23</v>
      </c>
      <c r="B33" s="275" t="s">
        <v>38</v>
      </c>
      <c r="C33" s="209">
        <v>516.94299999999998</v>
      </c>
      <c r="D33" s="499">
        <v>513.86200000000008</v>
      </c>
      <c r="E33" s="537">
        <f t="shared" ref="E33:E61" si="3">D33-C33</f>
        <v>-3.0809999999999036</v>
      </c>
      <c r="F33" s="178">
        <f t="shared" si="2"/>
        <v>-0.59957731842399387</v>
      </c>
      <c r="G33" s="535">
        <v>1.9228898030988866</v>
      </c>
      <c r="H33" s="242">
        <v>75.257433585181587</v>
      </c>
      <c r="I33" s="214">
        <v>3913.7673653424326</v>
      </c>
      <c r="J33" s="604">
        <v>13074.038265825362</v>
      </c>
      <c r="K33" s="618">
        <v>1.4692096321580495</v>
      </c>
    </row>
    <row r="34" spans="1:11" s="197" customFormat="1" x14ac:dyDescent="0.25">
      <c r="A34" s="247">
        <v>24</v>
      </c>
      <c r="B34" s="248" t="s">
        <v>39</v>
      </c>
      <c r="C34" s="205">
        <v>573.13599999999997</v>
      </c>
      <c r="D34" s="498">
        <v>575.1339999999999</v>
      </c>
      <c r="E34" s="503">
        <f t="shared" si="3"/>
        <v>1.9979999999999336</v>
      </c>
      <c r="F34" s="179">
        <f t="shared" si="2"/>
        <v>0.34739730219391202</v>
      </c>
      <c r="G34" s="506">
        <v>1.8927762921336595</v>
      </c>
      <c r="H34" s="213">
        <v>110.00848862120539</v>
      </c>
      <c r="I34" s="202">
        <v>5812.0174623064786</v>
      </c>
      <c r="J34" s="595">
        <v>17445.748779082114</v>
      </c>
      <c r="K34" s="619">
        <v>1.2525237596803531</v>
      </c>
    </row>
    <row r="35" spans="1:11" s="197" customFormat="1" x14ac:dyDescent="0.25">
      <c r="A35" s="249">
        <v>25</v>
      </c>
      <c r="B35" s="250" t="s">
        <v>40</v>
      </c>
      <c r="C35" s="212">
        <v>343.17999999999995</v>
      </c>
      <c r="D35" s="500">
        <v>343.70699999999994</v>
      </c>
      <c r="E35" s="503">
        <f t="shared" si="3"/>
        <v>0.52699999999998681</v>
      </c>
      <c r="F35" s="179">
        <f t="shared" si="2"/>
        <v>0.15332827088188106</v>
      </c>
      <c r="G35" s="534">
        <v>1.1934583817030207</v>
      </c>
      <c r="H35" s="201">
        <v>64.92355417682252</v>
      </c>
      <c r="I35" s="202">
        <v>5439.9512519388427</v>
      </c>
      <c r="J35" s="352">
        <v>13914.136507165411</v>
      </c>
      <c r="K35" s="619">
        <v>1.4992973666524105</v>
      </c>
    </row>
    <row r="36" spans="1:11" s="197" customFormat="1" x14ac:dyDescent="0.25">
      <c r="A36" s="239">
        <v>26</v>
      </c>
      <c r="B36" s="245" t="s">
        <v>41</v>
      </c>
      <c r="C36" s="205">
        <v>412.18800000000005</v>
      </c>
      <c r="D36" s="498">
        <v>412.27100000000002</v>
      </c>
      <c r="E36" s="503">
        <f t="shared" si="3"/>
        <v>8.2999999999969987E-2</v>
      </c>
      <c r="F36" s="179">
        <f t="shared" si="2"/>
        <v>2.0132388647265992E-2</v>
      </c>
      <c r="G36" s="534">
        <v>1.7209553909928177</v>
      </c>
      <c r="H36" s="201">
        <v>80.001353088424324</v>
      </c>
      <c r="I36" s="207">
        <v>4648.6593148862275</v>
      </c>
      <c r="J36" s="352">
        <v>12431.655760938396</v>
      </c>
      <c r="K36" s="619">
        <v>1.7206910017925103</v>
      </c>
    </row>
    <row r="37" spans="1:11" s="197" customFormat="1" x14ac:dyDescent="0.25">
      <c r="A37" s="249">
        <v>27</v>
      </c>
      <c r="B37" s="245" t="s">
        <v>42</v>
      </c>
      <c r="C37" s="205">
        <v>322.74499999999995</v>
      </c>
      <c r="D37" s="498">
        <v>324.49899999999991</v>
      </c>
      <c r="E37" s="503">
        <f t="shared" si="3"/>
        <v>1.7539999999999623</v>
      </c>
      <c r="F37" s="179">
        <f t="shared" si="2"/>
        <v>0.5405255486149303</v>
      </c>
      <c r="G37" s="507">
        <v>2.9861417138419535</v>
      </c>
      <c r="H37" s="201">
        <v>165.05416638277572</v>
      </c>
      <c r="I37" s="214">
        <v>5527.3386931934301</v>
      </c>
      <c r="J37" s="352">
        <v>13785.589872127101</v>
      </c>
      <c r="K37" s="619">
        <v>1.4729721817324555</v>
      </c>
    </row>
    <row r="38" spans="1:11" s="197" customFormat="1" x14ac:dyDescent="0.25">
      <c r="A38" s="239">
        <v>28</v>
      </c>
      <c r="B38" s="245" t="s">
        <v>43</v>
      </c>
      <c r="C38" s="209">
        <v>378.65300000000002</v>
      </c>
      <c r="D38" s="499">
        <v>379.7399999999999</v>
      </c>
      <c r="E38" s="503">
        <f t="shared" si="3"/>
        <v>1.0869999999998754</v>
      </c>
      <c r="F38" s="179">
        <f t="shared" si="2"/>
        <v>0.28624848580604512</v>
      </c>
      <c r="G38" s="506">
        <v>1.2803497129615002</v>
      </c>
      <c r="H38" s="206">
        <v>70.978102189781026</v>
      </c>
      <c r="I38" s="207">
        <v>5543.6496350364951</v>
      </c>
      <c r="J38" s="352">
        <v>12908.423414236178</v>
      </c>
      <c r="K38" s="619">
        <v>1.7121451519460691</v>
      </c>
    </row>
    <row r="39" spans="1:11" s="197" customFormat="1" x14ac:dyDescent="0.25">
      <c r="A39" s="249">
        <v>29</v>
      </c>
      <c r="B39" s="245" t="s">
        <v>44</v>
      </c>
      <c r="C39" s="205">
        <v>338.53999999999996</v>
      </c>
      <c r="D39" s="498">
        <v>338.94000000000005</v>
      </c>
      <c r="E39" s="503">
        <f t="shared" si="3"/>
        <v>0.40000000000009095</v>
      </c>
      <c r="F39" s="179">
        <f t="shared" si="2"/>
        <v>0.11801498790349055</v>
      </c>
      <c r="G39" s="534">
        <v>1.4188351920693925</v>
      </c>
      <c r="H39" s="206">
        <v>58.545671467354914</v>
      </c>
      <c r="I39" s="207">
        <v>4126.3193776554954</v>
      </c>
      <c r="J39" s="600">
        <v>12520.409294078536</v>
      </c>
      <c r="K39" s="619">
        <v>1.8319378061013747</v>
      </c>
    </row>
    <row r="40" spans="1:11" s="197" customFormat="1" x14ac:dyDescent="0.25">
      <c r="A40" s="239">
        <v>30</v>
      </c>
      <c r="B40" s="245" t="s">
        <v>45</v>
      </c>
      <c r="C40" s="209">
        <v>342.54199999999997</v>
      </c>
      <c r="D40" s="499">
        <v>342.66100000000006</v>
      </c>
      <c r="E40" s="503">
        <f t="shared" si="3"/>
        <v>0.11900000000008504</v>
      </c>
      <c r="F40" s="179">
        <f t="shared" si="2"/>
        <v>3.4728200758208552E-2</v>
      </c>
      <c r="G40" s="534">
        <v>0.85419700520339326</v>
      </c>
      <c r="H40" s="213">
        <v>71.391985170370006</v>
      </c>
      <c r="I40" s="214">
        <v>8357.7892143710851</v>
      </c>
      <c r="J40" s="217">
        <v>21396.25351233219</v>
      </c>
      <c r="K40" s="619">
        <v>1.0151870215752596</v>
      </c>
    </row>
    <row r="41" spans="1:11" s="197" customFormat="1" x14ac:dyDescent="0.25">
      <c r="A41" s="247">
        <v>31</v>
      </c>
      <c r="B41" s="237" t="s">
        <v>46</v>
      </c>
      <c r="C41" s="205">
        <v>447.28899999999999</v>
      </c>
      <c r="D41" s="498">
        <v>447.72599999999994</v>
      </c>
      <c r="E41" s="503">
        <f t="shared" si="3"/>
        <v>0.43699999999995498</v>
      </c>
      <c r="F41" s="179">
        <f t="shared" si="2"/>
        <v>9.7604338367652324E-2</v>
      </c>
      <c r="G41" s="534">
        <v>0.8007129360367724</v>
      </c>
      <c r="H41" s="206">
        <v>56.987982450562711</v>
      </c>
      <c r="I41" s="202">
        <v>7117.1552107840016</v>
      </c>
      <c r="J41" s="217">
        <v>16925.979132012693</v>
      </c>
      <c r="K41" s="619">
        <v>1.2766468777779267</v>
      </c>
    </row>
    <row r="42" spans="1:11" s="197" customFormat="1" x14ac:dyDescent="0.25">
      <c r="A42" s="236">
        <v>32</v>
      </c>
      <c r="B42" s="251" t="s">
        <v>47</v>
      </c>
      <c r="C42" s="252">
        <v>409.15800000000002</v>
      </c>
      <c r="D42" s="536">
        <v>412.07800000000003</v>
      </c>
      <c r="E42" s="503">
        <f t="shared" si="3"/>
        <v>2.9200000000000159</v>
      </c>
      <c r="F42" s="179">
        <f t="shared" si="2"/>
        <v>0.70860371094793118</v>
      </c>
      <c r="G42" s="534">
        <v>1.5004440906818612</v>
      </c>
      <c r="H42" s="213">
        <v>102.0499108734403</v>
      </c>
      <c r="I42" s="202">
        <v>6801.3137915098705</v>
      </c>
      <c r="J42" s="217">
        <v>22880.510827318158</v>
      </c>
      <c r="K42" s="619">
        <v>0.91700600371774255</v>
      </c>
    </row>
    <row r="43" spans="1:11" s="197" customFormat="1" x14ac:dyDescent="0.25">
      <c r="A43" s="239">
        <v>33</v>
      </c>
      <c r="B43" s="245" t="s">
        <v>48</v>
      </c>
      <c r="C43" s="205">
        <v>265.79699999999997</v>
      </c>
      <c r="D43" s="498">
        <v>264.62600000000009</v>
      </c>
      <c r="E43" s="503">
        <f t="shared" si="3"/>
        <v>-1.1709999999998786</v>
      </c>
      <c r="F43" s="179">
        <f t="shared" si="2"/>
        <v>-0.44251131785987702</v>
      </c>
      <c r="G43" s="534">
        <v>1.8516699039398996</v>
      </c>
      <c r="H43" s="201">
        <v>87.972854090737727</v>
      </c>
      <c r="I43" s="202">
        <v>4751.0009156358301</v>
      </c>
      <c r="J43" s="352">
        <v>12796.847042893762</v>
      </c>
      <c r="K43" s="619">
        <v>1.9376327345007662</v>
      </c>
    </row>
    <row r="44" spans="1:11" s="197" customFormat="1" x14ac:dyDescent="0.25">
      <c r="A44" s="239">
        <v>34</v>
      </c>
      <c r="B44" s="245" t="s">
        <v>49</v>
      </c>
      <c r="C44" s="209">
        <v>335.25699999999995</v>
      </c>
      <c r="D44" s="499">
        <v>336.15699999999998</v>
      </c>
      <c r="E44" s="503">
        <f t="shared" si="3"/>
        <v>0.90000000000003411</v>
      </c>
      <c r="F44" s="179">
        <f t="shared" si="2"/>
        <v>0.26773204187330152</v>
      </c>
      <c r="G44" s="507">
        <v>1.5168507572354586</v>
      </c>
      <c r="H44" s="201">
        <v>41.169441439113797</v>
      </c>
      <c r="I44" s="202">
        <v>2714.1392284463964</v>
      </c>
      <c r="J44" s="600">
        <v>10452.968064927392</v>
      </c>
      <c r="K44" s="619">
        <v>1.9352296694699203</v>
      </c>
    </row>
    <row r="45" spans="1:11" s="197" customFormat="1" x14ac:dyDescent="0.25">
      <c r="A45" s="239">
        <v>35</v>
      </c>
      <c r="B45" s="237" t="s">
        <v>50</v>
      </c>
      <c r="C45" s="205">
        <v>438.62200000000007</v>
      </c>
      <c r="D45" s="498">
        <v>438.6049999999999</v>
      </c>
      <c r="E45" s="503">
        <f t="shared" si="3"/>
        <v>-1.7000000000166438E-2</v>
      </c>
      <c r="F45" s="179">
        <f t="shared" si="2"/>
        <v>-3.8759248070966909E-3</v>
      </c>
      <c r="G45" s="506">
        <v>1.3317221645900075</v>
      </c>
      <c r="H45" s="201">
        <v>46.501815171008218</v>
      </c>
      <c r="I45" s="207">
        <v>3491.8556142920825</v>
      </c>
      <c r="J45" s="352">
        <v>12663.269430650189</v>
      </c>
      <c r="K45" s="619">
        <v>1.9964751883813456</v>
      </c>
    </row>
    <row r="46" spans="1:11" s="197" customFormat="1" x14ac:dyDescent="0.25">
      <c r="A46" s="239">
        <v>36</v>
      </c>
      <c r="B46" s="237" t="s">
        <v>51</v>
      </c>
      <c r="C46" s="205">
        <v>230.36099999999999</v>
      </c>
      <c r="D46" s="498">
        <v>224.04000000000002</v>
      </c>
      <c r="E46" s="503">
        <f t="shared" si="3"/>
        <v>-6.3209999999999695</v>
      </c>
      <c r="F46" s="179">
        <f t="shared" si="2"/>
        <v>-2.8213711837171793</v>
      </c>
      <c r="G46" s="534">
        <v>1.1921978218175326</v>
      </c>
      <c r="H46" s="201">
        <v>67.864220742923933</v>
      </c>
      <c r="I46" s="207">
        <v>5692.3624167894714</v>
      </c>
      <c r="J46" s="352">
        <v>14073.748351027076</v>
      </c>
      <c r="K46" s="619">
        <v>1.722214783074451</v>
      </c>
    </row>
    <row r="47" spans="1:11" s="197" customFormat="1" x14ac:dyDescent="0.25">
      <c r="A47" s="244">
        <v>37</v>
      </c>
      <c r="B47" s="237" t="s">
        <v>52</v>
      </c>
      <c r="C47" s="200">
        <v>373.01900000000001</v>
      </c>
      <c r="D47" s="489">
        <v>366.76100000000002</v>
      </c>
      <c r="E47" s="503">
        <f t="shared" si="3"/>
        <v>-6.2579999999999814</v>
      </c>
      <c r="F47" s="179">
        <f t="shared" si="2"/>
        <v>-1.706288291285055</v>
      </c>
      <c r="G47" s="507">
        <v>0.75389695196599404</v>
      </c>
      <c r="H47" s="206">
        <v>58.119981502501361</v>
      </c>
      <c r="I47" s="207">
        <v>7709.2739731786269</v>
      </c>
      <c r="J47" s="595">
        <v>22263.020517178578</v>
      </c>
      <c r="K47" s="619">
        <v>1.0500543950965342</v>
      </c>
    </row>
    <row r="48" spans="1:11" s="197" customFormat="1" x14ac:dyDescent="0.25">
      <c r="A48" s="244">
        <v>38</v>
      </c>
      <c r="B48" s="240" t="s">
        <v>53</v>
      </c>
      <c r="C48" s="205">
        <v>439.54799999999989</v>
      </c>
      <c r="D48" s="498">
        <v>442.41799999999989</v>
      </c>
      <c r="E48" s="503">
        <f t="shared" si="3"/>
        <v>2.8700000000000045</v>
      </c>
      <c r="F48" s="179">
        <f t="shared" si="2"/>
        <v>0.64870778313721533</v>
      </c>
      <c r="G48" s="506">
        <v>1.7860936941986993</v>
      </c>
      <c r="H48" s="213">
        <v>62.189133035320779</v>
      </c>
      <c r="I48" s="214">
        <v>3481.851665302524</v>
      </c>
      <c r="J48" s="217">
        <v>15274.754868112133</v>
      </c>
      <c r="K48" s="619">
        <v>1.0941349583425632</v>
      </c>
    </row>
    <row r="49" spans="1:11" s="197" customFormat="1" x14ac:dyDescent="0.25">
      <c r="A49" s="236">
        <v>39</v>
      </c>
      <c r="B49" s="237" t="s">
        <v>54</v>
      </c>
      <c r="C49" s="238">
        <v>349.49299999999999</v>
      </c>
      <c r="D49" s="533">
        <v>335.88699999999989</v>
      </c>
      <c r="E49" s="503">
        <f t="shared" si="3"/>
        <v>-13.606000000000108</v>
      </c>
      <c r="F49" s="179">
        <f t="shared" si="2"/>
        <v>-4.0507670734503307</v>
      </c>
      <c r="G49" s="507">
        <v>1.6710977203642903</v>
      </c>
      <c r="H49" s="206">
        <v>53.016850536496911</v>
      </c>
      <c r="I49" s="202">
        <v>3172.5763185733708</v>
      </c>
      <c r="J49" s="217">
        <v>9307.9587651720885</v>
      </c>
      <c r="K49" s="619">
        <v>2.2475862418015597</v>
      </c>
    </row>
    <row r="50" spans="1:11" s="197" customFormat="1" x14ac:dyDescent="0.25">
      <c r="A50" s="239">
        <v>40</v>
      </c>
      <c r="B50" s="240" t="s">
        <v>55</v>
      </c>
      <c r="C50" s="212">
        <v>679.4620000000001</v>
      </c>
      <c r="D50" s="500">
        <v>672.14300000000014</v>
      </c>
      <c r="E50" s="503">
        <f t="shared" si="3"/>
        <v>-7.31899999999996</v>
      </c>
      <c r="F50" s="179">
        <f t="shared" si="2"/>
        <v>-1.0889051883304532</v>
      </c>
      <c r="G50" s="507">
        <v>1.5160464365469843</v>
      </c>
      <c r="H50" s="213">
        <v>93.60646702186294</v>
      </c>
      <c r="I50" s="202">
        <v>6174.3799375344488</v>
      </c>
      <c r="J50" s="217">
        <v>14477.416158700757</v>
      </c>
      <c r="K50" s="619">
        <v>1.4429027751535015</v>
      </c>
    </row>
    <row r="51" spans="1:11" s="197" customFormat="1" x14ac:dyDescent="0.25">
      <c r="A51" s="239">
        <v>41</v>
      </c>
      <c r="B51" s="245" t="s">
        <v>56</v>
      </c>
      <c r="C51" s="205">
        <v>588.30899999999997</v>
      </c>
      <c r="D51" s="498">
        <v>591.18400000000008</v>
      </c>
      <c r="E51" s="503">
        <f t="shared" si="3"/>
        <v>2.8750000000001137</v>
      </c>
      <c r="F51" s="179">
        <f t="shared" si="2"/>
        <v>0.48631221413301329</v>
      </c>
      <c r="G51" s="506">
        <v>2.1056050231400039</v>
      </c>
      <c r="H51" s="206">
        <v>100.12225725500292</v>
      </c>
      <c r="I51" s="207">
        <v>4755.0350685284093</v>
      </c>
      <c r="J51" s="217">
        <v>13779.549215672565</v>
      </c>
      <c r="K51" s="619">
        <v>1.6175860645754956</v>
      </c>
    </row>
    <row r="52" spans="1:11" s="197" customFormat="1" x14ac:dyDescent="0.25">
      <c r="A52" s="198">
        <v>42</v>
      </c>
      <c r="B52" s="204" t="s">
        <v>57</v>
      </c>
      <c r="C52" s="200">
        <v>214.22199999999998</v>
      </c>
      <c r="D52" s="489">
        <v>214.66</v>
      </c>
      <c r="E52" s="503">
        <f t="shared" si="3"/>
        <v>0.4380000000000166</v>
      </c>
      <c r="F52" s="179">
        <f t="shared" si="2"/>
        <v>0.20404360383863626</v>
      </c>
      <c r="G52" s="534">
        <v>1.064474051989192</v>
      </c>
      <c r="H52" s="206">
        <v>59.010381695160355</v>
      </c>
      <c r="I52" s="207">
        <v>5543.6186147409744</v>
      </c>
      <c r="J52" s="217">
        <v>12929.767497891822</v>
      </c>
      <c r="K52" s="619">
        <v>1.750927047423833</v>
      </c>
    </row>
    <row r="53" spans="1:11" s="197" customFormat="1" x14ac:dyDescent="0.25">
      <c r="A53" s="203">
        <v>43</v>
      </c>
      <c r="B53" s="253" t="s">
        <v>58</v>
      </c>
      <c r="C53" s="212">
        <v>413.17599999999999</v>
      </c>
      <c r="D53" s="500">
        <v>389.75500000000005</v>
      </c>
      <c r="E53" s="503">
        <f t="shared" si="3"/>
        <v>-23.420999999999935</v>
      </c>
      <c r="F53" s="179">
        <f t="shared" si="2"/>
        <v>-6.0091596002616852</v>
      </c>
      <c r="G53" s="507">
        <v>1.100178317147952</v>
      </c>
      <c r="H53" s="213">
        <v>42.781602314676249</v>
      </c>
      <c r="I53" s="207">
        <v>3888.6062057268291</v>
      </c>
      <c r="J53" s="217">
        <v>12565.04078145653</v>
      </c>
      <c r="K53" s="619">
        <v>1.7653038447229663</v>
      </c>
    </row>
    <row r="54" spans="1:11" s="197" customFormat="1" ht="16.5" thickBot="1" x14ac:dyDescent="0.3">
      <c r="A54" s="254">
        <v>44</v>
      </c>
      <c r="B54" s="255" t="s">
        <v>59</v>
      </c>
      <c r="C54" s="226">
        <v>191.80199999999996</v>
      </c>
      <c r="D54" s="502">
        <v>192.78799999999998</v>
      </c>
      <c r="E54" s="504">
        <f t="shared" si="3"/>
        <v>0.98600000000001842</v>
      </c>
      <c r="F54" s="308">
        <f t="shared" si="2"/>
        <v>0.51144262091002479</v>
      </c>
      <c r="G54" s="508">
        <v>1.9498101541589727</v>
      </c>
      <c r="H54" s="227">
        <v>112.47082759858776</v>
      </c>
      <c r="I54" s="228">
        <v>5768.2963317575241</v>
      </c>
      <c r="J54" s="605">
        <v>14919.362327813033</v>
      </c>
      <c r="K54" s="621">
        <v>1.3382990642571115</v>
      </c>
    </row>
    <row r="55" spans="1:11" s="256" customFormat="1" ht="31.5" customHeight="1" thickBot="1" x14ac:dyDescent="0.25">
      <c r="A55" s="806" t="s">
        <v>113</v>
      </c>
      <c r="B55" s="816"/>
      <c r="C55" s="344">
        <v>20876.942000000003</v>
      </c>
      <c r="D55" s="344">
        <f>D5+D16</f>
        <v>20818.659</v>
      </c>
      <c r="E55" s="526">
        <f t="shared" si="3"/>
        <v>-58.283000000003085</v>
      </c>
      <c r="F55" s="526">
        <f t="shared" si="2"/>
        <v>-0.27995559176027179</v>
      </c>
      <c r="G55" s="527">
        <v>1.73</v>
      </c>
      <c r="H55" s="528">
        <v>61.944008395062916</v>
      </c>
      <c r="I55" s="523">
        <v>3577.914185710863</v>
      </c>
      <c r="J55" s="606">
        <v>12792.195766382991</v>
      </c>
      <c r="K55" s="611">
        <v>1.61</v>
      </c>
    </row>
    <row r="56" spans="1:11" s="197" customFormat="1" x14ac:dyDescent="0.25">
      <c r="A56" s="810" t="s">
        <v>61</v>
      </c>
      <c r="B56" s="811"/>
      <c r="C56" s="170">
        <v>1215.1010000000001</v>
      </c>
      <c r="D56" s="613">
        <v>1215.1010000000001</v>
      </c>
      <c r="E56" s="616">
        <f t="shared" si="3"/>
        <v>0</v>
      </c>
      <c r="F56" s="616">
        <f t="shared" si="2"/>
        <v>0</v>
      </c>
      <c r="G56" s="506">
        <v>0.4044931244398613</v>
      </c>
      <c r="H56" s="257">
        <v>0.84469649187149332</v>
      </c>
      <c r="I56" s="234">
        <v>208.82839307620421</v>
      </c>
      <c r="J56" s="607">
        <v>97952.519145505852</v>
      </c>
      <c r="K56" s="618">
        <v>0.33810769639725419</v>
      </c>
    </row>
    <row r="57" spans="1:11" s="197" customFormat="1" x14ac:dyDescent="0.25">
      <c r="A57" s="812" t="s">
        <v>125</v>
      </c>
      <c r="B57" s="813"/>
      <c r="C57" s="170">
        <v>217.40600000000001</v>
      </c>
      <c r="D57" s="613">
        <v>217.42400000000001</v>
      </c>
      <c r="E57" s="615">
        <f t="shared" si="3"/>
        <v>1.8000000000000682E-2</v>
      </c>
      <c r="F57" s="615">
        <f t="shared" si="2"/>
        <v>8.2787548752670734E-3</v>
      </c>
      <c r="G57" s="507">
        <v>1.4211862535874604</v>
      </c>
      <c r="H57" s="201">
        <v>0</v>
      </c>
      <c r="I57" s="207">
        <v>37.366691769820463</v>
      </c>
      <c r="J57" s="352">
        <v>8357.6398231789353</v>
      </c>
      <c r="K57" s="619">
        <v>2.3016226359555523</v>
      </c>
    </row>
    <row r="58" spans="1:11" s="197" customFormat="1" x14ac:dyDescent="0.25">
      <c r="A58" s="812" t="s">
        <v>126</v>
      </c>
      <c r="B58" s="813"/>
      <c r="C58" s="170">
        <v>168</v>
      </c>
      <c r="D58" s="613">
        <v>168.10599999999999</v>
      </c>
      <c r="E58" s="615">
        <f t="shared" si="3"/>
        <v>0.10599999999999454</v>
      </c>
      <c r="F58" s="615">
        <f t="shared" si="2"/>
        <v>6.3055453106964976E-2</v>
      </c>
      <c r="G58" s="506">
        <v>1.4437319310435082</v>
      </c>
      <c r="H58" s="206">
        <v>0.41710648744091855</v>
      </c>
      <c r="I58" s="207">
        <v>28.890854214150409</v>
      </c>
      <c r="J58" s="352">
        <v>11340.889158739796</v>
      </c>
      <c r="K58" s="619">
        <v>1.2894007352503778</v>
      </c>
    </row>
    <row r="59" spans="1:11" s="197" customFormat="1" ht="16.5" thickBot="1" x14ac:dyDescent="0.3">
      <c r="A59" s="814" t="s">
        <v>64</v>
      </c>
      <c r="B59" s="815"/>
      <c r="C59" s="172">
        <v>126.08</v>
      </c>
      <c r="D59" s="614">
        <v>126.08</v>
      </c>
      <c r="E59" s="617">
        <f t="shared" si="3"/>
        <v>0</v>
      </c>
      <c r="F59" s="615">
        <f t="shared" si="2"/>
        <v>0</v>
      </c>
      <c r="G59" s="534">
        <v>3.1884517766497456</v>
      </c>
      <c r="H59" s="258">
        <v>0.69088095571178088</v>
      </c>
      <c r="I59" s="214">
        <v>21.668226591079936</v>
      </c>
      <c r="J59" s="595">
        <v>15148.383996155231</v>
      </c>
      <c r="K59" s="621">
        <v>3.3526332487309642</v>
      </c>
    </row>
    <row r="60" spans="1:11" s="197" customFormat="1" ht="32.25" customHeight="1" thickBot="1" x14ac:dyDescent="0.3">
      <c r="A60" s="821" t="s">
        <v>120</v>
      </c>
      <c r="B60" s="822"/>
      <c r="C60" s="344">
        <v>1726.587</v>
      </c>
      <c r="D60" s="344">
        <f>D56+D57+D58+D59</f>
        <v>1726.711</v>
      </c>
      <c r="E60" s="526">
        <f t="shared" si="3"/>
        <v>0.12400000000002365</v>
      </c>
      <c r="F60" s="517">
        <f t="shared" si="2"/>
        <v>7.1812827971805149E-3</v>
      </c>
      <c r="G60" s="527">
        <v>0.84</v>
      </c>
      <c r="H60" s="529">
        <v>2.483734221877278</v>
      </c>
      <c r="I60" s="523">
        <v>296.75416565125494</v>
      </c>
      <c r="J60" s="608">
        <v>28046.502939934377</v>
      </c>
      <c r="K60" s="344">
        <v>0.9</v>
      </c>
    </row>
    <row r="61" spans="1:11" s="256" customFormat="1" ht="33.75" customHeight="1" thickBot="1" x14ac:dyDescent="0.25">
      <c r="A61" s="806" t="s">
        <v>65</v>
      </c>
      <c r="B61" s="807"/>
      <c r="C61" s="344">
        <v>22603.529000000002</v>
      </c>
      <c r="D61" s="344">
        <f>D55+D60</f>
        <v>22545.37</v>
      </c>
      <c r="E61" s="526">
        <f t="shared" si="3"/>
        <v>-58.159000000003289</v>
      </c>
      <c r="F61" s="531">
        <f t="shared" si="2"/>
        <v>-0.2579642738176543</v>
      </c>
      <c r="G61" s="527">
        <v>1.66</v>
      </c>
      <c r="H61" s="529">
        <v>64.427742616940193</v>
      </c>
      <c r="I61" s="523">
        <v>3874.6683513621188</v>
      </c>
      <c r="J61" s="608">
        <v>13348.227607080098</v>
      </c>
      <c r="K61" s="611">
        <v>1.56</v>
      </c>
    </row>
  </sheetData>
  <mergeCells count="18">
    <mergeCell ref="I2:J2"/>
    <mergeCell ref="G2:G3"/>
    <mergeCell ref="H2:H3"/>
    <mergeCell ref="K2:K3"/>
    <mergeCell ref="A1:K1"/>
    <mergeCell ref="A61:B61"/>
    <mergeCell ref="E2:F2"/>
    <mergeCell ref="A56:B56"/>
    <mergeCell ref="A57:B57"/>
    <mergeCell ref="A58:B58"/>
    <mergeCell ref="A59:B59"/>
    <mergeCell ref="A55:B55"/>
    <mergeCell ref="A5:B5"/>
    <mergeCell ref="A16:B16"/>
    <mergeCell ref="A60:B60"/>
    <mergeCell ref="A2:A3"/>
    <mergeCell ref="B2:B3"/>
    <mergeCell ref="C2:D2"/>
  </mergeCells>
  <printOptions horizontalCentered="1" verticalCentered="1"/>
  <pageMargins left="0.25" right="0.25" top="0.75" bottom="0.75" header="0.3" footer="0.3"/>
  <pageSetup paperSize="9" scale="71" fitToWidth="0" orientation="portrait" r:id="rId1"/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Титул</vt:lpstr>
      <vt:lpstr>Аннотация</vt:lpstr>
      <vt:lpstr>Общие сведения</vt:lpstr>
      <vt:lpstr>Информатизация библиотек</vt:lpstr>
      <vt:lpstr>Обслуживание пользователей</vt:lpstr>
      <vt:lpstr>Обс. мероприятия</vt:lpstr>
      <vt:lpstr>Обс. Документовыдача</vt:lpstr>
      <vt:lpstr>Обс. информационное</vt:lpstr>
      <vt:lpstr>Библиотечный фонд</vt:lpstr>
      <vt:lpstr>Персонал б-ки т.1</vt:lpstr>
      <vt:lpstr>Персонал б-ки т.2</vt:lpstr>
      <vt:lpstr>Персонал б-ки т.3</vt:lpstr>
      <vt:lpstr>Финансы</vt:lpstr>
      <vt:lpstr>Финансы!_GoBack</vt:lpstr>
      <vt:lpstr>'Библиотечный фонд'!Область_печати</vt:lpstr>
      <vt:lpstr>'Обс. Документовыдача'!Область_печати</vt:lpstr>
      <vt:lpstr>'Обс. информационное'!Область_печати</vt:lpstr>
      <vt:lpstr>'Обс. мероприятия'!Область_печати</vt:lpstr>
      <vt:lpstr>'Обслуживание пользователей'!Область_печати</vt:lpstr>
      <vt:lpstr>Финансы!Область_печати</vt:lpstr>
    </vt:vector>
  </TitlesOfParts>
  <Company>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И.Н.</dc:creator>
  <cp:lastModifiedBy>Альберт З.П.</cp:lastModifiedBy>
  <cp:lastPrinted>2025-04-01T11:57:23Z</cp:lastPrinted>
  <dcterms:created xsi:type="dcterms:W3CDTF">2018-03-06T07:50:43Z</dcterms:created>
  <dcterms:modified xsi:type="dcterms:W3CDTF">2025-04-01T12:05:33Z</dcterms:modified>
</cp:coreProperties>
</file>